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C:\Users\ralphb\Desktop\Aktualisierung Dokumente\"/>
    </mc:Choice>
  </mc:AlternateContent>
  <xr:revisionPtr revIDLastSave="0" documentId="13_ncr:1_{0035A89C-2FF2-44A6-B6F0-AB0F69D30CF8}" xr6:coauthVersionLast="34" xr6:coauthVersionMax="34" xr10:uidLastSave="{00000000-0000-0000-0000-000000000000}"/>
  <bookViews>
    <workbookView xWindow="-150" yWindow="-150" windowWidth="17985" windowHeight="11520" firstSheet="4" activeTab="8" xr2:uid="{00000000-000D-0000-FFFF-FFFF00000000}"/>
  </bookViews>
  <sheets>
    <sheet name="Dual Range max. &lt; 1t" sheetId="17" r:id="rId1"/>
    <sheet name="Dual Range max. &gt; 1t" sheetId="19" r:id="rId2"/>
    <sheet name="Dual Range Truck Scale" sheetId="20" r:id="rId3"/>
    <sheet name="Single Range max. &lt; 10kg" sheetId="16" r:id="rId4"/>
    <sheet name="Single Range max. &lt; 1t Gravity" sheetId="5" r:id="rId5"/>
    <sheet name="Single Range max. &gt; 1t Gravity " sheetId="23" r:id="rId6"/>
    <sheet name="Single Range Truck Gravity" sheetId="15" r:id="rId7"/>
    <sheet name="Hanging scale &lt; 1t" sheetId="22" r:id="rId8"/>
    <sheet name="Single Range medical bed" sheetId="21" r:id="rId9"/>
  </sheets>
  <definedNames>
    <definedName name="_xlnm.Print_Area" localSheetId="0">'Dual Range max. &lt; 1t'!$A$1:$Q$130</definedName>
    <definedName name="_xlnm.Print_Area" localSheetId="1">'Dual Range max. &gt; 1t'!$A$1:$Q$134</definedName>
    <definedName name="_xlnm.Print_Area" localSheetId="2">'Dual Range Truck Scale'!$A$1:$Q$162</definedName>
    <definedName name="_xlnm.Print_Area" localSheetId="4">'Single Range max. &lt; 1t Gravity'!$A$1:$Q$120</definedName>
    <definedName name="_xlnm.Print_Area" localSheetId="5">'Single Range max. &gt; 1t Gravity '!$A$1:$R$122</definedName>
    <definedName name="_xlnm.Print_Area" localSheetId="8">'Single Range medical bed'!$A$1:$Q$132</definedName>
    <definedName name="Testtruck" localSheetId="7">#REF!</definedName>
    <definedName name="Testtruck" localSheetId="5">#REF!</definedName>
    <definedName name="Testtruck">#REF!</definedName>
    <definedName name="truck1" localSheetId="7">#REF!</definedName>
    <definedName name="truck1" localSheetId="5">#REF!</definedName>
    <definedName name="truck1">#REF!</definedName>
    <definedName name="Z_1AAFE600_AD8B_4A0F_936E_A145200A15D1_.wvu.Cols" localSheetId="0" hidden="1">'Dual Range max. &lt; 1t'!$R:$AA,'Dual Range max. &lt; 1t'!$AC:$AC</definedName>
    <definedName name="Z_1AAFE600_AD8B_4A0F_936E_A145200A15D1_.wvu.Cols" localSheetId="1" hidden="1">'Dual Range max. &gt; 1t'!$R:$AA,'Dual Range max. &gt; 1t'!$AC:$AC</definedName>
    <definedName name="Z_1AAFE600_AD8B_4A0F_936E_A145200A15D1_.wvu.Cols" localSheetId="2" hidden="1">'Dual Range Truck Scale'!$R:$AA,'Dual Range Truck Scale'!$AC:$AC</definedName>
    <definedName name="Z_1AAFE600_AD8B_4A0F_936E_A145200A15D1_.wvu.PrintArea" localSheetId="0" hidden="1">'Dual Range max. &lt; 1t'!$A$1:$Q$130</definedName>
    <definedName name="Z_1AAFE600_AD8B_4A0F_936E_A145200A15D1_.wvu.PrintArea" localSheetId="1" hidden="1">'Dual Range max. &gt; 1t'!$A$1:$Q$134</definedName>
    <definedName name="Z_1AAFE600_AD8B_4A0F_936E_A145200A15D1_.wvu.PrintArea" localSheetId="2" hidden="1">'Dual Range Truck Scale'!$A$1:$Q$162</definedName>
  </definedNames>
  <calcPr calcId="179021"/>
  <customWorkbookViews>
    <customWorkbookView name="testtruck" guid="{1AAFE600-AD8B-4A0F-936E-A145200A15D1}" xWindow="-4" yWindow="7" windowWidth="1432" windowHeight="652" activeSheetId="7"/>
  </customWorkbookViews>
</workbook>
</file>

<file path=xl/calcChain.xml><?xml version="1.0" encoding="utf-8"?>
<calcChain xmlns="http://schemas.openxmlformats.org/spreadsheetml/2006/main">
  <c r="H100" i="5" l="1"/>
  <c r="H101" i="5"/>
  <c r="H102" i="5"/>
  <c r="H103" i="5"/>
  <c r="H104" i="5"/>
  <c r="H105" i="5"/>
  <c r="H106" i="5"/>
  <c r="H107" i="5"/>
  <c r="H108" i="5"/>
  <c r="H99" i="5"/>
  <c r="Q108" i="5"/>
  <c r="Q107" i="5"/>
  <c r="Q106" i="5"/>
  <c r="Q105" i="5"/>
  <c r="Q104" i="5"/>
  <c r="P99" i="5"/>
  <c r="P98" i="5"/>
  <c r="Q97" i="5"/>
  <c r="P97" i="5"/>
  <c r="G78" i="5"/>
  <c r="G79" i="5"/>
  <c r="G80" i="5"/>
  <c r="G81" i="5"/>
  <c r="G82" i="5"/>
  <c r="G83" i="5"/>
  <c r="G84" i="5"/>
  <c r="G85" i="5"/>
  <c r="G77" i="5"/>
  <c r="P83" i="5"/>
  <c r="P82" i="5"/>
  <c r="P81" i="5"/>
  <c r="O81" i="5"/>
  <c r="P80" i="5"/>
  <c r="O80" i="5"/>
  <c r="P79" i="5"/>
  <c r="O79" i="5"/>
  <c r="P78" i="5"/>
  <c r="O78" i="5"/>
  <c r="P77" i="5"/>
  <c r="O77" i="5"/>
  <c r="P76" i="5"/>
  <c r="O76" i="5"/>
  <c r="P75" i="5"/>
  <c r="O75" i="5"/>
  <c r="N61" i="5"/>
  <c r="Q60" i="5" s="1"/>
  <c r="Q59" i="5"/>
  <c r="Q58" i="5"/>
  <c r="Q57" i="5"/>
  <c r="Q56" i="5"/>
  <c r="P56" i="5"/>
  <c r="I56" i="5" s="1"/>
  <c r="Q55" i="5"/>
  <c r="P55" i="5"/>
  <c r="I55" i="5" s="1"/>
  <c r="Q54" i="5"/>
  <c r="P54" i="5"/>
  <c r="I54" i="5" s="1"/>
  <c r="Q53" i="5"/>
  <c r="P53" i="5"/>
  <c r="I53" i="5" s="1"/>
  <c r="Q52" i="5"/>
  <c r="P52" i="5"/>
  <c r="I52" i="5" s="1"/>
  <c r="Q51" i="5"/>
  <c r="P51" i="5"/>
  <c r="Q50" i="5"/>
  <c r="P50" i="5"/>
  <c r="N29" i="5"/>
  <c r="I29" i="5" s="1"/>
  <c r="N28" i="5"/>
  <c r="N27" i="5"/>
  <c r="A24" i="5"/>
  <c r="N22" i="5"/>
  <c r="J22" i="5"/>
  <c r="D22" i="5"/>
  <c r="A22" i="5"/>
  <c r="H21" i="5"/>
  <c r="A21" i="5"/>
  <c r="H20" i="5"/>
  <c r="A20" i="5"/>
  <c r="A19" i="5"/>
  <c r="A18" i="5"/>
  <c r="A25" i="5"/>
  <c r="H25" i="5"/>
  <c r="A26" i="5"/>
  <c r="A27" i="5"/>
  <c r="A29" i="5"/>
  <c r="B29" i="5"/>
  <c r="D29" i="5"/>
  <c r="L29" i="5" s="1"/>
  <c r="K29" i="5" s="1"/>
  <c r="A30" i="5"/>
  <c r="B30" i="5"/>
  <c r="E30" i="5"/>
  <c r="D30" i="5" s="1"/>
  <c r="L30" i="5" s="1"/>
  <c r="K30" i="5" s="1"/>
  <c r="Q2" i="5"/>
  <c r="N30" i="5" l="1"/>
  <c r="I30" i="5" s="1"/>
  <c r="M30" i="5" s="1"/>
  <c r="O27" i="5"/>
  <c r="O28" i="5"/>
  <c r="N22" i="23"/>
  <c r="A28" i="15"/>
  <c r="N22" i="15"/>
  <c r="H138" i="15"/>
  <c r="H139" i="15"/>
  <c r="H137" i="15"/>
  <c r="M135" i="15"/>
  <c r="M136" i="15"/>
  <c r="M128" i="15"/>
  <c r="H128" i="15" s="1"/>
  <c r="M127" i="15"/>
  <c r="M126" i="15"/>
  <c r="L93" i="21"/>
  <c r="L94" i="21"/>
  <c r="L95" i="21"/>
  <c r="L96" i="21"/>
  <c r="L97" i="21"/>
  <c r="L98" i="21"/>
  <c r="L99" i="21"/>
  <c r="L100" i="21"/>
  <c r="L101" i="21"/>
  <c r="L92" i="21"/>
  <c r="L103" i="5"/>
  <c r="L104" i="5"/>
  <c r="L105" i="5"/>
  <c r="L106" i="5"/>
  <c r="L107" i="5"/>
  <c r="L108" i="5"/>
  <c r="L93" i="16"/>
  <c r="L94" i="16"/>
  <c r="L95" i="16"/>
  <c r="L96" i="16"/>
  <c r="L97" i="16"/>
  <c r="L98" i="16"/>
  <c r="L99" i="16"/>
  <c r="L100" i="16"/>
  <c r="L101" i="16"/>
  <c r="L92" i="16"/>
  <c r="L106" i="20"/>
  <c r="L107" i="20"/>
  <c r="L108" i="20"/>
  <c r="L109" i="20"/>
  <c r="L110" i="20"/>
  <c r="L111" i="20"/>
  <c r="L112" i="20"/>
  <c r="L113" i="20"/>
  <c r="L114" i="20"/>
  <c r="L115" i="20"/>
  <c r="L116" i="20"/>
  <c r="L105" i="20"/>
  <c r="L113" i="19"/>
  <c r="L114" i="19"/>
  <c r="L115" i="19"/>
  <c r="L116" i="19"/>
  <c r="L117" i="19"/>
  <c r="L118" i="19"/>
  <c r="L119" i="19"/>
  <c r="L120" i="19"/>
  <c r="L121" i="19"/>
  <c r="L112" i="19"/>
  <c r="L109" i="17"/>
  <c r="L110" i="17"/>
  <c r="L111" i="17"/>
  <c r="L112" i="17"/>
  <c r="L113" i="17"/>
  <c r="L114" i="17"/>
  <c r="L115" i="17"/>
  <c r="L116" i="17"/>
  <c r="L117" i="17"/>
  <c r="L108" i="17"/>
  <c r="L104" i="23"/>
  <c r="L105" i="23"/>
  <c r="L106" i="23"/>
  <c r="L107" i="23"/>
  <c r="Q105" i="15"/>
  <c r="Q106" i="15"/>
  <c r="Q107" i="15"/>
  <c r="Q108" i="15"/>
  <c r="Q109" i="15"/>
  <c r="Q110" i="15"/>
  <c r="E105" i="15"/>
  <c r="P105" i="15" s="1"/>
  <c r="H105" i="15" s="1"/>
  <c r="E104" i="15"/>
  <c r="E103" i="15" l="1"/>
  <c r="C103" i="15" s="1"/>
  <c r="K103" i="15" s="1"/>
  <c r="J103" i="15" s="1"/>
  <c r="E101" i="15"/>
  <c r="E102" i="15"/>
  <c r="C102" i="15" s="1"/>
  <c r="K102" i="15" s="1"/>
  <c r="J102" i="15" s="1"/>
  <c r="E100" i="15"/>
  <c r="C100" i="15" s="1"/>
  <c r="K100" i="15" s="1"/>
  <c r="J100" i="15" s="1"/>
  <c r="A105" i="15"/>
  <c r="A106" i="15"/>
  <c r="A107" i="15"/>
  <c r="A108" i="15"/>
  <c r="A109" i="15"/>
  <c r="A110" i="15"/>
  <c r="A104" i="15"/>
  <c r="A103" i="15"/>
  <c r="A100" i="15"/>
  <c r="A101" i="15"/>
  <c r="A102" i="15"/>
  <c r="A99" i="15"/>
  <c r="P104" i="15"/>
  <c r="H104" i="15" s="1"/>
  <c r="L104" i="15" s="1"/>
  <c r="C104" i="15"/>
  <c r="K104" i="15" s="1"/>
  <c r="J104" i="15" s="1"/>
  <c r="C101" i="15"/>
  <c r="K101" i="15" s="1"/>
  <c r="J101" i="15" s="1"/>
  <c r="P99" i="15"/>
  <c r="H99" i="15" s="1"/>
  <c r="C99" i="15"/>
  <c r="K99" i="15" s="1"/>
  <c r="J99" i="15" s="1"/>
  <c r="P98" i="15"/>
  <c r="Q97" i="15"/>
  <c r="P97" i="15"/>
  <c r="A97" i="15"/>
  <c r="C105" i="15"/>
  <c r="K105" i="15" s="1"/>
  <c r="J105" i="15" s="1"/>
  <c r="L105" i="15" s="1"/>
  <c r="E106" i="15"/>
  <c r="E107" i="15"/>
  <c r="E108" i="15"/>
  <c r="E109" i="15"/>
  <c r="O77" i="23"/>
  <c r="P77" i="23"/>
  <c r="O78" i="23"/>
  <c r="P78" i="23"/>
  <c r="O79" i="23"/>
  <c r="P79" i="23"/>
  <c r="O80" i="23"/>
  <c r="P80" i="23"/>
  <c r="P81" i="23"/>
  <c r="P82" i="23"/>
  <c r="O76" i="23"/>
  <c r="O78" i="15"/>
  <c r="P78" i="15"/>
  <c r="O79" i="15"/>
  <c r="P79" i="15"/>
  <c r="O80" i="15"/>
  <c r="P80" i="15"/>
  <c r="O81" i="15"/>
  <c r="P81" i="15"/>
  <c r="O82" i="15"/>
  <c r="P82" i="15"/>
  <c r="O83" i="15"/>
  <c r="P83" i="15"/>
  <c r="O84" i="15"/>
  <c r="O85" i="15"/>
  <c r="P85" i="15"/>
  <c r="O77" i="15"/>
  <c r="M86" i="15"/>
  <c r="P84" i="15" s="1"/>
  <c r="A85" i="15"/>
  <c r="D85" i="15" s="1"/>
  <c r="A84" i="15"/>
  <c r="D84" i="15" s="1"/>
  <c r="D83" i="15"/>
  <c r="J83" i="15" s="1"/>
  <c r="I83" i="15" s="1"/>
  <c r="A83" i="15"/>
  <c r="A82" i="15"/>
  <c r="D82" i="15" s="1"/>
  <c r="J82" i="15" s="1"/>
  <c r="I82" i="15" s="1"/>
  <c r="D81" i="15"/>
  <c r="J81" i="15" s="1"/>
  <c r="I81" i="15" s="1"/>
  <c r="D80" i="15"/>
  <c r="J80" i="15" s="1"/>
  <c r="I80" i="15" s="1"/>
  <c r="D79" i="15"/>
  <c r="J79" i="15" s="1"/>
  <c r="I79" i="15" s="1"/>
  <c r="D78" i="15"/>
  <c r="J78" i="15" s="1"/>
  <c r="I78" i="15" s="1"/>
  <c r="P77" i="15"/>
  <c r="D77" i="15"/>
  <c r="J77" i="15" s="1"/>
  <c r="I77" i="15" s="1"/>
  <c r="P76" i="15"/>
  <c r="O76" i="15"/>
  <c r="P75" i="15"/>
  <c r="O75" i="15"/>
  <c r="N64" i="15"/>
  <c r="Q63" i="15" s="1"/>
  <c r="E63" i="15"/>
  <c r="P63" i="15" s="1"/>
  <c r="I63" i="15" s="1"/>
  <c r="D63" i="15"/>
  <c r="L63" i="15" s="1"/>
  <c r="K63" i="15" s="1"/>
  <c r="B63" i="15"/>
  <c r="P62" i="15"/>
  <c r="I62" i="15" s="1"/>
  <c r="E62" i="15"/>
  <c r="D62" i="15"/>
  <c r="L62" i="15" s="1"/>
  <c r="K62" i="15" s="1"/>
  <c r="B62" i="15"/>
  <c r="A62" i="15"/>
  <c r="Q61" i="15"/>
  <c r="E61" i="15"/>
  <c r="P61" i="15" s="1"/>
  <c r="I61" i="15" s="1"/>
  <c r="D61" i="15"/>
  <c r="L61" i="15" s="1"/>
  <c r="K61" i="15" s="1"/>
  <c r="A61" i="15"/>
  <c r="B61" i="15" s="1"/>
  <c r="Q60" i="15"/>
  <c r="E60" i="15"/>
  <c r="P60" i="15" s="1"/>
  <c r="I60" i="15" s="1"/>
  <c r="A60" i="15"/>
  <c r="B60" i="15" s="1"/>
  <c r="Q59" i="15"/>
  <c r="P59" i="15"/>
  <c r="I59" i="15" s="1"/>
  <c r="D59" i="15"/>
  <c r="L59" i="15" s="1"/>
  <c r="K59" i="15" s="1"/>
  <c r="A59" i="15"/>
  <c r="B59" i="15" s="1"/>
  <c r="Q58" i="15"/>
  <c r="P58" i="15"/>
  <c r="I58" i="15" s="1"/>
  <c r="D58" i="15"/>
  <c r="L58" i="15" s="1"/>
  <c r="K58" i="15" s="1"/>
  <c r="B58" i="15"/>
  <c r="A58" i="15"/>
  <c r="Q57" i="15"/>
  <c r="P57" i="15"/>
  <c r="I57" i="15" s="1"/>
  <c r="D57" i="15"/>
  <c r="L57" i="15" s="1"/>
  <c r="K57" i="15" s="1"/>
  <c r="A57" i="15"/>
  <c r="B57" i="15" s="1"/>
  <c r="Q56" i="15"/>
  <c r="P56" i="15"/>
  <c r="I56" i="15" s="1"/>
  <c r="D56" i="15"/>
  <c r="L56" i="15" s="1"/>
  <c r="K56" i="15" s="1"/>
  <c r="B56" i="15"/>
  <c r="A56" i="15"/>
  <c r="Q55" i="15"/>
  <c r="P55" i="15"/>
  <c r="I55" i="15" s="1"/>
  <c r="D55" i="15"/>
  <c r="L55" i="15" s="1"/>
  <c r="K55" i="15" s="1"/>
  <c r="B55" i="15"/>
  <c r="Q54" i="15"/>
  <c r="P54" i="15"/>
  <c r="Q53" i="15"/>
  <c r="P53" i="15"/>
  <c r="A53" i="15"/>
  <c r="P31" i="15"/>
  <c r="I31" i="15" s="1"/>
  <c r="P31" i="23"/>
  <c r="P32" i="23"/>
  <c r="P30" i="23"/>
  <c r="P30" i="15"/>
  <c r="P29" i="15"/>
  <c r="I34" i="15"/>
  <c r="J22" i="15"/>
  <c r="D22" i="15"/>
  <c r="A22" i="15"/>
  <c r="H21" i="15"/>
  <c r="A21" i="15"/>
  <c r="H20" i="15"/>
  <c r="A20" i="15"/>
  <c r="A19" i="15"/>
  <c r="A18" i="15"/>
  <c r="A25" i="15"/>
  <c r="H25" i="15"/>
  <c r="A26" i="15"/>
  <c r="A27" i="15"/>
  <c r="A29" i="15"/>
  <c r="Q2" i="15"/>
  <c r="G108" i="21"/>
  <c r="H81" i="21"/>
  <c r="H64" i="21"/>
  <c r="I42" i="21"/>
  <c r="G34" i="21"/>
  <c r="H28" i="21"/>
  <c r="H18" i="21"/>
  <c r="I64" i="22"/>
  <c r="I42" i="22"/>
  <c r="G34" i="22"/>
  <c r="I28" i="22"/>
  <c r="I18" i="22"/>
  <c r="D116" i="15"/>
  <c r="H88" i="15"/>
  <c r="H71" i="15"/>
  <c r="I52" i="15"/>
  <c r="G44" i="15"/>
  <c r="H38" i="15"/>
  <c r="H88" i="5"/>
  <c r="H71" i="5"/>
  <c r="I49" i="5"/>
  <c r="G41" i="5"/>
  <c r="H35" i="5"/>
  <c r="H81" i="16"/>
  <c r="H64" i="16"/>
  <c r="I42" i="16"/>
  <c r="G34" i="16"/>
  <c r="H28" i="16"/>
  <c r="H18" i="16"/>
  <c r="E121" i="20"/>
  <c r="H93" i="20"/>
  <c r="H74" i="20"/>
  <c r="H51" i="20"/>
  <c r="G42" i="20"/>
  <c r="H36" i="20"/>
  <c r="H19" i="20"/>
  <c r="H100" i="19"/>
  <c r="H75" i="19"/>
  <c r="H51" i="19"/>
  <c r="G42" i="19"/>
  <c r="H36" i="19"/>
  <c r="H19" i="19"/>
  <c r="H96" i="17"/>
  <c r="H71" i="17"/>
  <c r="H47" i="17"/>
  <c r="G38" i="17"/>
  <c r="H32" i="17"/>
  <c r="H19" i="17"/>
  <c r="H87" i="23"/>
  <c r="H70" i="23"/>
  <c r="I51" i="23"/>
  <c r="G43" i="23"/>
  <c r="H37" i="23"/>
  <c r="H24" i="23"/>
  <c r="L99" i="15" l="1"/>
  <c r="C109" i="15"/>
  <c r="K109" i="15" s="1"/>
  <c r="J109" i="15" s="1"/>
  <c r="P109" i="15"/>
  <c r="H109" i="15" s="1"/>
  <c r="L109" i="15" s="1"/>
  <c r="C108" i="15"/>
  <c r="K108" i="15" s="1"/>
  <c r="J108" i="15" s="1"/>
  <c r="P108" i="15"/>
  <c r="H108" i="15" s="1"/>
  <c r="L108" i="15" s="1"/>
  <c r="C107" i="15"/>
  <c r="K107" i="15" s="1"/>
  <c r="J107" i="15" s="1"/>
  <c r="P107" i="15"/>
  <c r="H107" i="15" s="1"/>
  <c r="L107" i="15" s="1"/>
  <c r="C106" i="15"/>
  <c r="K106" i="15" s="1"/>
  <c r="J106" i="15" s="1"/>
  <c r="P106" i="15"/>
  <c r="H106" i="15" s="1"/>
  <c r="L106" i="15" s="1"/>
  <c r="P100" i="15"/>
  <c r="H100" i="15" s="1"/>
  <c r="L100" i="15" s="1"/>
  <c r="P102" i="15"/>
  <c r="H102" i="15" s="1"/>
  <c r="L102" i="15" s="1"/>
  <c r="P101" i="15"/>
  <c r="P103" i="15"/>
  <c r="H103" i="15" s="1"/>
  <c r="L103" i="15" s="1"/>
  <c r="D60" i="15"/>
  <c r="L60" i="15" s="1"/>
  <c r="K60" i="15" s="1"/>
  <c r="J85" i="15"/>
  <c r="I85" i="15" s="1"/>
  <c r="G85" i="15"/>
  <c r="J84" i="15"/>
  <c r="I84" i="15" s="1"/>
  <c r="G84" i="15"/>
  <c r="G77" i="15"/>
  <c r="G78" i="15"/>
  <c r="G79" i="15"/>
  <c r="G80" i="15"/>
  <c r="G81" i="15"/>
  <c r="G82" i="15"/>
  <c r="G83" i="15"/>
  <c r="Q62" i="15"/>
  <c r="H104" i="23"/>
  <c r="H105" i="23"/>
  <c r="H106" i="23"/>
  <c r="H107" i="23"/>
  <c r="A27" i="23"/>
  <c r="P28" i="23"/>
  <c r="Q103" i="23"/>
  <c r="Q104" i="23"/>
  <c r="Q105" i="23"/>
  <c r="Q106" i="23"/>
  <c r="Q107" i="23"/>
  <c r="P98" i="23"/>
  <c r="H98" i="23" s="1"/>
  <c r="P97" i="23"/>
  <c r="Q96" i="23"/>
  <c r="P96" i="23"/>
  <c r="P76" i="23"/>
  <c r="P75" i="23"/>
  <c r="O75" i="23"/>
  <c r="P74" i="23"/>
  <c r="O74" i="23"/>
  <c r="P55" i="23"/>
  <c r="I55" i="23" s="1"/>
  <c r="Q55" i="23"/>
  <c r="P56" i="23"/>
  <c r="I56" i="23" s="1"/>
  <c r="Q56" i="23"/>
  <c r="P57" i="23"/>
  <c r="I57" i="23" s="1"/>
  <c r="Q57" i="23"/>
  <c r="P58" i="23"/>
  <c r="I58" i="23" s="1"/>
  <c r="Q58" i="23"/>
  <c r="Q59" i="23"/>
  <c r="Q60" i="23"/>
  <c r="Q54" i="23"/>
  <c r="P54" i="23"/>
  <c r="I54" i="23" s="1"/>
  <c r="Q53" i="23"/>
  <c r="P53" i="23"/>
  <c r="P29" i="23"/>
  <c r="Q52" i="23"/>
  <c r="P52" i="23"/>
  <c r="H101" i="15" l="1"/>
  <c r="L101" i="15" s="1"/>
  <c r="N103" i="15" s="1"/>
  <c r="I30" i="23"/>
  <c r="Q2" i="23"/>
  <c r="N101" i="15" l="1"/>
  <c r="N100" i="15"/>
  <c r="Q98" i="15" s="1"/>
  <c r="N102" i="15"/>
  <c r="B119" i="23"/>
  <c r="A117" i="23"/>
  <c r="A114" i="23"/>
  <c r="I111" i="23"/>
  <c r="A111" i="23"/>
  <c r="A110" i="23"/>
  <c r="K108" i="23"/>
  <c r="E107" i="23"/>
  <c r="A107" i="23"/>
  <c r="E106" i="23"/>
  <c r="A106" i="23"/>
  <c r="E105" i="23"/>
  <c r="P105" i="23" s="1"/>
  <c r="A105" i="23"/>
  <c r="E104" i="23"/>
  <c r="A104" i="23"/>
  <c r="E103" i="23"/>
  <c r="A103" i="23"/>
  <c r="E102" i="23"/>
  <c r="A102" i="23"/>
  <c r="E101" i="23"/>
  <c r="A101" i="23"/>
  <c r="E100" i="23"/>
  <c r="A100" i="23"/>
  <c r="E99" i="23"/>
  <c r="A99" i="23"/>
  <c r="C98" i="23"/>
  <c r="K98" i="23" s="1"/>
  <c r="J98" i="23" s="1"/>
  <c r="L98" i="23" s="1"/>
  <c r="A98" i="23"/>
  <c r="A96" i="23"/>
  <c r="B94" i="23"/>
  <c r="J93" i="23"/>
  <c r="J91" i="23"/>
  <c r="H91" i="23"/>
  <c r="F91" i="23"/>
  <c r="D91" i="23"/>
  <c r="B91" i="23"/>
  <c r="J89" i="23"/>
  <c r="H89" i="23"/>
  <c r="F89" i="23"/>
  <c r="D89" i="23"/>
  <c r="B88" i="23"/>
  <c r="A87" i="23"/>
  <c r="M85" i="23"/>
  <c r="A84" i="23"/>
  <c r="O84" i="23" s="1"/>
  <c r="A83" i="23"/>
  <c r="O83" i="23" s="1"/>
  <c r="A82" i="23"/>
  <c r="D81" i="23"/>
  <c r="A81" i="23"/>
  <c r="O81" i="23" s="1"/>
  <c r="D80" i="23"/>
  <c r="D79" i="23"/>
  <c r="D78" i="23"/>
  <c r="G78" i="23" s="1"/>
  <c r="D77" i="23"/>
  <c r="D76" i="23"/>
  <c r="G76" i="23" s="1"/>
  <c r="A73" i="23"/>
  <c r="A71" i="23"/>
  <c r="A70" i="23"/>
  <c r="A67" i="23"/>
  <c r="A65" i="23"/>
  <c r="N63" i="23"/>
  <c r="E62" i="23"/>
  <c r="P62" i="23" s="1"/>
  <c r="I62" i="23" s="1"/>
  <c r="B62" i="23"/>
  <c r="E61" i="23"/>
  <c r="P61" i="23" s="1"/>
  <c r="I61" i="23" s="1"/>
  <c r="A61" i="23"/>
  <c r="B61" i="23" s="1"/>
  <c r="E60" i="23"/>
  <c r="A60" i="23"/>
  <c r="B60" i="23" s="1"/>
  <c r="E59" i="23"/>
  <c r="P59" i="23" s="1"/>
  <c r="I59" i="23" s="1"/>
  <c r="A59" i="23"/>
  <c r="B59" i="23" s="1"/>
  <c r="D58" i="23"/>
  <c r="L58" i="23" s="1"/>
  <c r="K58" i="23" s="1"/>
  <c r="A58" i="23"/>
  <c r="B58" i="23" s="1"/>
  <c r="D57" i="23"/>
  <c r="L57" i="23" s="1"/>
  <c r="K57" i="23" s="1"/>
  <c r="A57" i="23"/>
  <c r="B57" i="23" s="1"/>
  <c r="D56" i="23"/>
  <c r="L56" i="23" s="1"/>
  <c r="K56" i="23" s="1"/>
  <c r="A56" i="23"/>
  <c r="B56" i="23" s="1"/>
  <c r="D55" i="23"/>
  <c r="L55" i="23" s="1"/>
  <c r="K55" i="23" s="1"/>
  <c r="B55" i="23"/>
  <c r="A55" i="23"/>
  <c r="D54" i="23"/>
  <c r="L54" i="23" s="1"/>
  <c r="K54" i="23" s="1"/>
  <c r="B54" i="23"/>
  <c r="A52" i="23"/>
  <c r="A50" i="23"/>
  <c r="I48" i="23"/>
  <c r="H47" i="23"/>
  <c r="E47" i="23"/>
  <c r="A43" i="23"/>
  <c r="I41" i="23"/>
  <c r="H40" i="23"/>
  <c r="E40" i="23"/>
  <c r="M58" i="23" s="1"/>
  <c r="A37" i="23"/>
  <c r="D35" i="23"/>
  <c r="J34" i="23"/>
  <c r="I33" i="23"/>
  <c r="I35" i="23" s="1"/>
  <c r="D32" i="23"/>
  <c r="L32" i="23" s="1"/>
  <c r="K32" i="23" s="1"/>
  <c r="B32" i="23"/>
  <c r="A32" i="23"/>
  <c r="E31" i="23"/>
  <c r="I31" i="23" s="1"/>
  <c r="D31" i="23"/>
  <c r="L31" i="23" s="1"/>
  <c r="K31" i="23" s="1"/>
  <c r="B31" i="23"/>
  <c r="A31" i="23"/>
  <c r="D30" i="23"/>
  <c r="B30" i="23"/>
  <c r="A30" i="23"/>
  <c r="A28" i="23"/>
  <c r="A26" i="23"/>
  <c r="A25" i="23"/>
  <c r="A24" i="23"/>
  <c r="J22" i="23"/>
  <c r="D22" i="23"/>
  <c r="A22" i="23"/>
  <c r="H21" i="23"/>
  <c r="A21" i="23"/>
  <c r="H20" i="23"/>
  <c r="A20" i="23"/>
  <c r="A19" i="23"/>
  <c r="A18" i="23"/>
  <c r="L16" i="23"/>
  <c r="C16" i="23"/>
  <c r="A16" i="23"/>
  <c r="K14" i="23"/>
  <c r="K12" i="23"/>
  <c r="M11" i="23"/>
  <c r="K10" i="23"/>
  <c r="K9" i="23"/>
  <c r="K8" i="23"/>
  <c r="K7" i="23"/>
  <c r="K6" i="23"/>
  <c r="C6" i="23"/>
  <c r="K5" i="23"/>
  <c r="J3" i="23"/>
  <c r="Q1" i="23"/>
  <c r="P83" i="23" l="1"/>
  <c r="P84" i="23"/>
  <c r="D82" i="23"/>
  <c r="J82" i="23" s="1"/>
  <c r="I82" i="23" s="1"/>
  <c r="O82" i="23"/>
  <c r="G82" i="23" s="1"/>
  <c r="K82" i="23" s="1"/>
  <c r="Q99" i="15"/>
  <c r="Q100" i="15"/>
  <c r="Q101" i="15"/>
  <c r="K76" i="23"/>
  <c r="N76" i="23" s="1"/>
  <c r="K78" i="23"/>
  <c r="C106" i="23"/>
  <c r="K106" i="23" s="1"/>
  <c r="J106" i="23" s="1"/>
  <c r="P106" i="23"/>
  <c r="C107" i="23"/>
  <c r="K107" i="23" s="1"/>
  <c r="J107" i="23" s="1"/>
  <c r="P107" i="23"/>
  <c r="J47" i="23"/>
  <c r="J48" i="23" s="1"/>
  <c r="D59" i="23"/>
  <c r="L59" i="23" s="1"/>
  <c r="K59" i="23" s="1"/>
  <c r="D60" i="23"/>
  <c r="L60" i="23" s="1"/>
  <c r="K60" i="23" s="1"/>
  <c r="P60" i="23"/>
  <c r="I60" i="23" s="1"/>
  <c r="M60" i="23" s="1"/>
  <c r="J76" i="23"/>
  <c r="I76" i="23" s="1"/>
  <c r="J78" i="23"/>
  <c r="I78" i="23" s="1"/>
  <c r="J80" i="23"/>
  <c r="I80" i="23" s="1"/>
  <c r="G80" i="23"/>
  <c r="K80" i="23" s="1"/>
  <c r="C99" i="23"/>
  <c r="K99" i="23" s="1"/>
  <c r="J99" i="23" s="1"/>
  <c r="P99" i="23"/>
  <c r="H99" i="23" s="1"/>
  <c r="M54" i="23"/>
  <c r="O54" i="23" s="1"/>
  <c r="M56" i="23"/>
  <c r="O56" i="23" s="1"/>
  <c r="J81" i="23"/>
  <c r="I81" i="23" s="1"/>
  <c r="G81" i="23"/>
  <c r="K81" i="23" s="1"/>
  <c r="Q61" i="23"/>
  <c r="Q62" i="23"/>
  <c r="J77" i="23"/>
  <c r="I77" i="23" s="1"/>
  <c r="G77" i="23"/>
  <c r="K77" i="23" s="1"/>
  <c r="N77" i="23" s="1"/>
  <c r="M55" i="23"/>
  <c r="O55" i="23" s="1"/>
  <c r="C100" i="23"/>
  <c r="K100" i="23" s="1"/>
  <c r="J100" i="23" s="1"/>
  <c r="P100" i="23"/>
  <c r="H100" i="23" s="1"/>
  <c r="L100" i="23" s="1"/>
  <c r="J40" i="23"/>
  <c r="J41" i="23" s="1"/>
  <c r="L33" i="23"/>
  <c r="K33" i="23" s="1"/>
  <c r="M33" i="23" s="1"/>
  <c r="E32" i="23"/>
  <c r="I32" i="23" s="1"/>
  <c r="J79" i="23"/>
  <c r="I79" i="23" s="1"/>
  <c r="G79" i="23"/>
  <c r="K79" i="23" s="1"/>
  <c r="N79" i="23" s="1"/>
  <c r="C101" i="23"/>
  <c r="K101" i="23" s="1"/>
  <c r="J101" i="23" s="1"/>
  <c r="P101" i="23"/>
  <c r="H101" i="23" s="1"/>
  <c r="C102" i="23"/>
  <c r="K102" i="23" s="1"/>
  <c r="J102" i="23" s="1"/>
  <c r="P102" i="23"/>
  <c r="H102" i="23" s="1"/>
  <c r="C103" i="23"/>
  <c r="K103" i="23" s="1"/>
  <c r="J103" i="23" s="1"/>
  <c r="P103" i="23"/>
  <c r="H103" i="23" s="1"/>
  <c r="C104" i="23"/>
  <c r="K104" i="23" s="1"/>
  <c r="J104" i="23" s="1"/>
  <c r="P104" i="23"/>
  <c r="C105" i="23"/>
  <c r="K105" i="23" s="1"/>
  <c r="J105" i="23" s="1"/>
  <c r="M57" i="23"/>
  <c r="O57" i="23" s="1"/>
  <c r="M61" i="23"/>
  <c r="O58" i="23"/>
  <c r="M59" i="23"/>
  <c r="M62" i="23"/>
  <c r="N30" i="23"/>
  <c r="N31" i="23"/>
  <c r="M31" i="23"/>
  <c r="L30" i="23"/>
  <c r="K30" i="23" s="1"/>
  <c r="M30" i="23" s="1"/>
  <c r="D84" i="23"/>
  <c r="L35" i="23"/>
  <c r="D61" i="23"/>
  <c r="L61" i="23" s="1"/>
  <c r="K61" i="23" s="1"/>
  <c r="D62" i="23"/>
  <c r="L62" i="23" s="1"/>
  <c r="K62" i="23" s="1"/>
  <c r="D83" i="23"/>
  <c r="L103" i="23" l="1"/>
  <c r="L101" i="23"/>
  <c r="L102" i="23"/>
  <c r="L99" i="23"/>
  <c r="N99" i="23" s="1"/>
  <c r="N78" i="23"/>
  <c r="N81" i="23"/>
  <c r="N80" i="23"/>
  <c r="N82" i="23"/>
  <c r="J83" i="23"/>
  <c r="I83" i="23" s="1"/>
  <c r="G83" i="23"/>
  <c r="K83" i="23" s="1"/>
  <c r="J84" i="23"/>
  <c r="I84" i="23" s="1"/>
  <c r="G84" i="23"/>
  <c r="K84" i="23" s="1"/>
  <c r="O61" i="23"/>
  <c r="Q28" i="23"/>
  <c r="Q29" i="23"/>
  <c r="O59" i="23"/>
  <c r="O60" i="23"/>
  <c r="O62" i="23"/>
  <c r="F67" i="23"/>
  <c r="M32" i="23"/>
  <c r="M34" i="23" s="1"/>
  <c r="N32" i="23"/>
  <c r="Q32" i="23" s="1"/>
  <c r="N100" i="23" l="1"/>
  <c r="Q98" i="23" s="1"/>
  <c r="N101" i="23"/>
  <c r="N102" i="23"/>
  <c r="Q102" i="23" s="1"/>
  <c r="Q31" i="23"/>
  <c r="L108" i="23"/>
  <c r="N83" i="23"/>
  <c r="Q97" i="23"/>
  <c r="N84" i="23"/>
  <c r="N85" i="23" s="1"/>
  <c r="O63" i="23"/>
  <c r="Q30" i="23"/>
  <c r="Q99" i="23" l="1"/>
  <c r="Q101" i="23"/>
  <c r="Q100" i="23"/>
  <c r="B93" i="22"/>
  <c r="A91" i="22"/>
  <c r="A88" i="22"/>
  <c r="A85" i="22"/>
  <c r="A84" i="22"/>
  <c r="B82" i="22"/>
  <c r="A81" i="22"/>
  <c r="M79" i="22"/>
  <c r="K78" i="22"/>
  <c r="N78" i="22" s="1"/>
  <c r="I78" i="22"/>
  <c r="D78" i="22"/>
  <c r="J78" i="22" s="1"/>
  <c r="A78" i="22"/>
  <c r="G78" i="22" s="1"/>
  <c r="K77" i="22"/>
  <c r="N77" i="22" s="1"/>
  <c r="I77" i="22"/>
  <c r="D77" i="22"/>
  <c r="J77" i="22" s="1"/>
  <c r="A77" i="22"/>
  <c r="G77" i="22" s="1"/>
  <c r="K76" i="22"/>
  <c r="N76" i="22" s="1"/>
  <c r="I76" i="22"/>
  <c r="D76" i="22"/>
  <c r="J76" i="22" s="1"/>
  <c r="A76" i="22"/>
  <c r="G76" i="22" s="1"/>
  <c r="K75" i="22"/>
  <c r="N75" i="22" s="1"/>
  <c r="I75" i="22"/>
  <c r="D75" i="22"/>
  <c r="J75" i="22" s="1"/>
  <c r="A75" i="22"/>
  <c r="G75" i="22" s="1"/>
  <c r="K74" i="22"/>
  <c r="N74" i="22" s="1"/>
  <c r="I74" i="22"/>
  <c r="G74" i="22"/>
  <c r="D74" i="22"/>
  <c r="J74" i="22" s="1"/>
  <c r="K73" i="22"/>
  <c r="N73" i="22" s="1"/>
  <c r="I73" i="22"/>
  <c r="G73" i="22"/>
  <c r="D73" i="22"/>
  <c r="J73" i="22" s="1"/>
  <c r="K72" i="22"/>
  <c r="N72" i="22" s="1"/>
  <c r="I72" i="22"/>
  <c r="G72" i="22"/>
  <c r="D72" i="22"/>
  <c r="J72" i="22" s="1"/>
  <c r="K71" i="22"/>
  <c r="N71" i="22" s="1"/>
  <c r="I71" i="22"/>
  <c r="G71" i="22"/>
  <c r="D71" i="22"/>
  <c r="J71" i="22" s="1"/>
  <c r="K70" i="22"/>
  <c r="N70" i="22" s="1"/>
  <c r="I70" i="22"/>
  <c r="G70" i="22"/>
  <c r="D70" i="22"/>
  <c r="J70" i="22" s="1"/>
  <c r="A67" i="22"/>
  <c r="A65" i="22"/>
  <c r="A64" i="22"/>
  <c r="A58" i="22"/>
  <c r="A56" i="22"/>
  <c r="O54" i="22"/>
  <c r="I53" i="22"/>
  <c r="E53" i="22"/>
  <c r="M53" i="22" s="1"/>
  <c r="P53" i="22" s="1"/>
  <c r="D53" i="22"/>
  <c r="L53" i="22" s="1"/>
  <c r="K53" i="22" s="1"/>
  <c r="B53" i="22"/>
  <c r="I52" i="22"/>
  <c r="E52" i="22"/>
  <c r="M52" i="22" s="1"/>
  <c r="P52" i="22" s="1"/>
  <c r="D52" i="22"/>
  <c r="L52" i="22" s="1"/>
  <c r="K52" i="22" s="1"/>
  <c r="B52" i="22"/>
  <c r="A52" i="22"/>
  <c r="I51" i="22"/>
  <c r="E51" i="22"/>
  <c r="M51" i="22" s="1"/>
  <c r="P51" i="22" s="1"/>
  <c r="D51" i="22"/>
  <c r="L51" i="22" s="1"/>
  <c r="K51" i="22" s="1"/>
  <c r="B51" i="22"/>
  <c r="A51" i="22"/>
  <c r="I50" i="22"/>
  <c r="E50" i="22"/>
  <c r="M50" i="22" s="1"/>
  <c r="D50" i="22"/>
  <c r="L50" i="22" s="1"/>
  <c r="K50" i="22" s="1"/>
  <c r="B50" i="22"/>
  <c r="A50" i="22"/>
  <c r="M49" i="22"/>
  <c r="P49" i="22" s="1"/>
  <c r="I49" i="22"/>
  <c r="D49" i="22"/>
  <c r="L49" i="22" s="1"/>
  <c r="K49" i="22" s="1"/>
  <c r="B49" i="22"/>
  <c r="A49" i="22"/>
  <c r="M48" i="22"/>
  <c r="P48" i="22" s="1"/>
  <c r="I48" i="22"/>
  <c r="D48" i="22"/>
  <c r="L48" i="22" s="1"/>
  <c r="K48" i="22" s="1"/>
  <c r="B48" i="22"/>
  <c r="A48" i="22"/>
  <c r="M47" i="22"/>
  <c r="P47" i="22" s="1"/>
  <c r="I47" i="22"/>
  <c r="D47" i="22"/>
  <c r="L47" i="22" s="1"/>
  <c r="K47" i="22" s="1"/>
  <c r="B47" i="22"/>
  <c r="A47" i="22"/>
  <c r="M46" i="22"/>
  <c r="P46" i="22" s="1"/>
  <c r="I46" i="22"/>
  <c r="D46" i="22"/>
  <c r="L46" i="22" s="1"/>
  <c r="K46" i="22" s="1"/>
  <c r="B46" i="22"/>
  <c r="A46" i="22"/>
  <c r="M45" i="22"/>
  <c r="P45" i="22" s="1"/>
  <c r="I45" i="22"/>
  <c r="D45" i="22"/>
  <c r="L45" i="22" s="1"/>
  <c r="K45" i="22" s="1"/>
  <c r="B45" i="22"/>
  <c r="A43" i="22"/>
  <c r="A41" i="22"/>
  <c r="I39" i="22"/>
  <c r="J38" i="22"/>
  <c r="J39" i="22" s="1"/>
  <c r="H38" i="22"/>
  <c r="E38" i="22"/>
  <c r="A34" i="22"/>
  <c r="I32" i="22"/>
  <c r="H31" i="22"/>
  <c r="E31" i="22"/>
  <c r="A28" i="22"/>
  <c r="J26" i="22"/>
  <c r="I25" i="22"/>
  <c r="I24" i="22"/>
  <c r="E24" i="22"/>
  <c r="D24" i="22"/>
  <c r="L24" i="22" s="1"/>
  <c r="K24" i="22" s="1"/>
  <c r="B24" i="22"/>
  <c r="A24" i="22"/>
  <c r="I23" i="22"/>
  <c r="E23" i="22"/>
  <c r="D23" i="22"/>
  <c r="B23" i="22"/>
  <c r="A23" i="22"/>
  <c r="I22" i="22"/>
  <c r="D22" i="22"/>
  <c r="L22" i="22" s="1"/>
  <c r="K22" i="22" s="1"/>
  <c r="M22" i="22" s="1"/>
  <c r="B22" i="22"/>
  <c r="A22" i="22"/>
  <c r="A20" i="22"/>
  <c r="A19" i="22"/>
  <c r="A18" i="22"/>
  <c r="L16" i="22"/>
  <c r="C16" i="22"/>
  <c r="A16" i="22"/>
  <c r="K14" i="22"/>
  <c r="K12" i="22"/>
  <c r="M11" i="22"/>
  <c r="K10" i="22"/>
  <c r="K9" i="22"/>
  <c r="K8" i="22"/>
  <c r="K7" i="22"/>
  <c r="K6" i="22"/>
  <c r="C6" i="22"/>
  <c r="K5" i="22"/>
  <c r="J3" i="22"/>
  <c r="Q1" i="22"/>
  <c r="J31" i="22" l="1"/>
  <c r="J32" i="22" s="1"/>
  <c r="M24" i="22"/>
  <c r="L25" i="22"/>
  <c r="K25" i="22" s="1"/>
  <c r="M25" i="22" s="1"/>
  <c r="P50" i="22"/>
  <c r="P54" i="22" s="1"/>
  <c r="F58" i="22"/>
  <c r="N79" i="22"/>
  <c r="L23" i="22"/>
  <c r="K23" i="22" s="1"/>
  <c r="M23" i="22" s="1"/>
  <c r="M26" i="22" s="1"/>
  <c r="J95" i="20"/>
  <c r="E116" i="20"/>
  <c r="C116" i="20" s="1"/>
  <c r="E115" i="20"/>
  <c r="C115" i="20" s="1"/>
  <c r="E114" i="20"/>
  <c r="H114" i="20" s="1"/>
  <c r="E113" i="20"/>
  <c r="H113" i="20" s="1"/>
  <c r="E112" i="20"/>
  <c r="C112" i="20" s="1"/>
  <c r="K112" i="20" s="1"/>
  <c r="J112" i="20" s="1"/>
  <c r="E111" i="20"/>
  <c r="C111" i="20" s="1"/>
  <c r="K111" i="20" s="1"/>
  <c r="J111" i="20" s="1"/>
  <c r="E110" i="20"/>
  <c r="H110" i="20" s="1"/>
  <c r="E109" i="20"/>
  <c r="C109" i="20" s="1"/>
  <c r="K109" i="20" s="1"/>
  <c r="J109" i="20" s="1"/>
  <c r="E107" i="20"/>
  <c r="C107" i="20" s="1"/>
  <c r="K107" i="20" s="1"/>
  <c r="J107" i="20" s="1"/>
  <c r="E108" i="20"/>
  <c r="C108" i="20" s="1"/>
  <c r="K108" i="20" s="1"/>
  <c r="J108" i="20" s="1"/>
  <c r="E106" i="20"/>
  <c r="H106" i="20" s="1"/>
  <c r="H109" i="20"/>
  <c r="H112" i="20"/>
  <c r="H115" i="20"/>
  <c r="A116" i="20"/>
  <c r="A115" i="20"/>
  <c r="A114" i="20"/>
  <c r="A113" i="20"/>
  <c r="A112" i="20"/>
  <c r="A111" i="20"/>
  <c r="A109" i="20"/>
  <c r="A110" i="20"/>
  <c r="A106" i="20"/>
  <c r="A107" i="20"/>
  <c r="A108" i="20"/>
  <c r="K117" i="20"/>
  <c r="L97" i="20"/>
  <c r="L95" i="20"/>
  <c r="B101" i="20"/>
  <c r="J100" i="20"/>
  <c r="A93" i="20"/>
  <c r="B94" i="20"/>
  <c r="D95" i="20"/>
  <c r="F95" i="20"/>
  <c r="H95" i="20"/>
  <c r="B97" i="20"/>
  <c r="D97" i="20"/>
  <c r="F97" i="20"/>
  <c r="H97" i="20"/>
  <c r="J97" i="20"/>
  <c r="L90" i="15"/>
  <c r="L92" i="15"/>
  <c r="E110" i="15"/>
  <c r="P110" i="15" s="1"/>
  <c r="H110" i="15" s="1"/>
  <c r="H116" i="20" l="1"/>
  <c r="H107" i="20"/>
  <c r="H108" i="20"/>
  <c r="C113" i="20"/>
  <c r="K113" i="20" s="1"/>
  <c r="J113" i="20" s="1"/>
  <c r="C106" i="20"/>
  <c r="K106" i="20" s="1"/>
  <c r="J106" i="20" s="1"/>
  <c r="C110" i="20"/>
  <c r="K110" i="20" s="1"/>
  <c r="J110" i="20" s="1"/>
  <c r="C114" i="20"/>
  <c r="K114" i="20" s="1"/>
  <c r="J114" i="20" s="1"/>
  <c r="H111" i="20"/>
  <c r="A19" i="21"/>
  <c r="A20" i="17"/>
  <c r="A19" i="16"/>
  <c r="A20" i="19"/>
  <c r="A21" i="19"/>
  <c r="A20" i="20"/>
  <c r="A21" i="20"/>
  <c r="E30" i="20"/>
  <c r="K120" i="20"/>
  <c r="A31" i="20"/>
  <c r="A30" i="20"/>
  <c r="A29" i="20"/>
  <c r="A27" i="20"/>
  <c r="A26" i="20"/>
  <c r="A25" i="20"/>
  <c r="A27" i="19"/>
  <c r="A26" i="19"/>
  <c r="A25" i="19"/>
  <c r="A31" i="19"/>
  <c r="A30" i="19"/>
  <c r="A29" i="19"/>
  <c r="I30" i="17"/>
  <c r="I26" i="17"/>
  <c r="I25" i="16"/>
  <c r="I32" i="5"/>
  <c r="I25" i="21"/>
  <c r="I36" i="15"/>
  <c r="I32" i="19"/>
  <c r="I34" i="19"/>
  <c r="I28" i="19"/>
  <c r="I32" i="20"/>
  <c r="I28" i="20"/>
  <c r="I34" i="20"/>
  <c r="A121" i="19"/>
  <c r="A120" i="19"/>
  <c r="A119" i="19"/>
  <c r="A118" i="19"/>
  <c r="A117" i="19"/>
  <c r="A116" i="19"/>
  <c r="A115" i="19"/>
  <c r="A114" i="19"/>
  <c r="A113" i="19"/>
  <c r="A112" i="19"/>
  <c r="A105" i="20"/>
  <c r="N120" i="20"/>
  <c r="A117" i="17"/>
  <c r="A116" i="17"/>
  <c r="A115" i="17"/>
  <c r="A114" i="17"/>
  <c r="A113" i="17"/>
  <c r="A112" i="17"/>
  <c r="A111" i="17"/>
  <c r="A110" i="17"/>
  <c r="A109" i="17"/>
  <c r="A108" i="17"/>
  <c r="E31" i="19"/>
  <c r="D31" i="19"/>
  <c r="L31" i="19" s="1"/>
  <c r="K31" i="19" s="1"/>
  <c r="J33" i="20"/>
  <c r="I23" i="17"/>
  <c r="J116" i="21"/>
  <c r="J117" i="21" s="1"/>
  <c r="H116" i="21"/>
  <c r="F116" i="21"/>
  <c r="F117" i="21" s="1"/>
  <c r="C119" i="21"/>
  <c r="C120" i="21"/>
  <c r="C121" i="21" s="1"/>
  <c r="J119" i="21"/>
  <c r="H119" i="21"/>
  <c r="H120" i="21"/>
  <c r="H121" i="21" s="1"/>
  <c r="F119" i="21"/>
  <c r="E119" i="21"/>
  <c r="E120" i="21" s="1"/>
  <c r="E121" i="21" s="1"/>
  <c r="E116" i="21"/>
  <c r="E117" i="21" s="1"/>
  <c r="H117" i="21"/>
  <c r="K7" i="21"/>
  <c r="A122" i="21"/>
  <c r="L119" i="21"/>
  <c r="M111" i="21"/>
  <c r="L116" i="21"/>
  <c r="E31" i="21"/>
  <c r="J31" i="21"/>
  <c r="J32" i="21" s="1"/>
  <c r="A118" i="21"/>
  <c r="A113" i="21"/>
  <c r="A125" i="21"/>
  <c r="A108" i="21"/>
  <c r="Q1" i="21"/>
  <c r="B130" i="21"/>
  <c r="A128" i="21"/>
  <c r="I105" i="21"/>
  <c r="A105" i="21"/>
  <c r="A104" i="21"/>
  <c r="K102" i="21"/>
  <c r="H101" i="21"/>
  <c r="E101" i="21"/>
  <c r="C101" i="21" s="1"/>
  <c r="K101" i="21" s="1"/>
  <c r="J101" i="21" s="1"/>
  <c r="A101" i="21"/>
  <c r="H100" i="21"/>
  <c r="E100" i="21"/>
  <c r="C100" i="21" s="1"/>
  <c r="K100" i="21" s="1"/>
  <c r="J100" i="21" s="1"/>
  <c r="A100" i="21"/>
  <c r="H99" i="21"/>
  <c r="E99" i="21"/>
  <c r="C99" i="21" s="1"/>
  <c r="K99" i="21" s="1"/>
  <c r="J99" i="21" s="1"/>
  <c r="A99" i="21"/>
  <c r="H98" i="21"/>
  <c r="E98" i="21"/>
  <c r="C98" i="21" s="1"/>
  <c r="K98" i="21" s="1"/>
  <c r="J98" i="21" s="1"/>
  <c r="A98" i="21"/>
  <c r="H97" i="21"/>
  <c r="E97" i="21"/>
  <c r="C97" i="21" s="1"/>
  <c r="K97" i="21" s="1"/>
  <c r="J97" i="21" s="1"/>
  <c r="A97" i="21"/>
  <c r="H96" i="21"/>
  <c r="E96" i="21"/>
  <c r="C96" i="21" s="1"/>
  <c r="K96" i="21" s="1"/>
  <c r="J96" i="21" s="1"/>
  <c r="A96" i="21"/>
  <c r="H95" i="21"/>
  <c r="E95" i="21"/>
  <c r="C95" i="21" s="1"/>
  <c r="K95" i="21" s="1"/>
  <c r="J95" i="21" s="1"/>
  <c r="A95" i="21"/>
  <c r="N95" i="21"/>
  <c r="H94" i="21"/>
  <c r="E94" i="21"/>
  <c r="C94" i="21" s="1"/>
  <c r="K94" i="21" s="1"/>
  <c r="J94" i="21" s="1"/>
  <c r="A94" i="21"/>
  <c r="H93" i="21"/>
  <c r="E93" i="21"/>
  <c r="C93" i="21" s="1"/>
  <c r="K93" i="21" s="1"/>
  <c r="J93" i="21" s="1"/>
  <c r="A93" i="21"/>
  <c r="H92" i="21"/>
  <c r="C92" i="21"/>
  <c r="K92" i="21" s="1"/>
  <c r="J92" i="21" s="1"/>
  <c r="A92" i="21"/>
  <c r="A90" i="21"/>
  <c r="B88" i="21"/>
  <c r="J87" i="21"/>
  <c r="J85" i="21"/>
  <c r="H85" i="21"/>
  <c r="F85" i="21"/>
  <c r="D85" i="21"/>
  <c r="B85" i="21"/>
  <c r="J83" i="21"/>
  <c r="H83" i="21"/>
  <c r="F83" i="21"/>
  <c r="D83" i="21"/>
  <c r="B82" i="21"/>
  <c r="A81" i="21"/>
  <c r="M79" i="21"/>
  <c r="K78" i="21"/>
  <c r="N78" i="21" s="1"/>
  <c r="A78" i="21"/>
  <c r="G78" i="21" s="1"/>
  <c r="K77" i="21"/>
  <c r="N77" i="21" s="1"/>
  <c r="A77" i="21"/>
  <c r="G77" i="21" s="1"/>
  <c r="K76" i="21"/>
  <c r="N76" i="21" s="1"/>
  <c r="A76" i="21"/>
  <c r="D76" i="21" s="1"/>
  <c r="J76" i="21" s="1"/>
  <c r="I76" i="21" s="1"/>
  <c r="K75" i="21"/>
  <c r="N75" i="21" s="1"/>
  <c r="A75" i="21"/>
  <c r="G75" i="21"/>
  <c r="K74" i="21"/>
  <c r="N74" i="21" s="1"/>
  <c r="G74" i="21"/>
  <c r="D74" i="21"/>
  <c r="J74" i="21" s="1"/>
  <c r="I74" i="21" s="1"/>
  <c r="K73" i="21"/>
  <c r="N73" i="21" s="1"/>
  <c r="G73" i="21"/>
  <c r="D73" i="21"/>
  <c r="J73" i="21" s="1"/>
  <c r="I73" i="21"/>
  <c r="K72" i="21"/>
  <c r="N72" i="21" s="1"/>
  <c r="G72" i="21"/>
  <c r="D72" i="21"/>
  <c r="J72" i="21" s="1"/>
  <c r="I72" i="21" s="1"/>
  <c r="K71" i="21"/>
  <c r="N71" i="21" s="1"/>
  <c r="G71" i="21"/>
  <c r="D71" i="21"/>
  <c r="J71" i="21" s="1"/>
  <c r="I71" i="21" s="1"/>
  <c r="K70" i="21"/>
  <c r="N70" i="21"/>
  <c r="G70" i="21"/>
  <c r="D70" i="21"/>
  <c r="J70" i="21" s="1"/>
  <c r="I70" i="21" s="1"/>
  <c r="A67" i="21"/>
  <c r="A65" i="21"/>
  <c r="A64" i="21"/>
  <c r="A58" i="21"/>
  <c r="A56" i="21"/>
  <c r="O54" i="21"/>
  <c r="I53" i="21"/>
  <c r="E53" i="21"/>
  <c r="M53" i="21" s="1"/>
  <c r="P53" i="21" s="1"/>
  <c r="B53" i="21"/>
  <c r="I52" i="21"/>
  <c r="E52" i="21"/>
  <c r="M52" i="21" s="1"/>
  <c r="P52" i="21" s="1"/>
  <c r="A52" i="21"/>
  <c r="B52" i="21" s="1"/>
  <c r="I51" i="21"/>
  <c r="E51" i="21"/>
  <c r="M51" i="21" s="1"/>
  <c r="P51" i="21" s="1"/>
  <c r="A51" i="21"/>
  <c r="B51" i="21" s="1"/>
  <c r="I50" i="21"/>
  <c r="E50" i="21"/>
  <c r="D50" i="21" s="1"/>
  <c r="L50" i="21" s="1"/>
  <c r="K50" i="21" s="1"/>
  <c r="A50" i="21"/>
  <c r="B50" i="21"/>
  <c r="M49" i="21"/>
  <c r="P49" i="21" s="1"/>
  <c r="I49" i="21"/>
  <c r="D49" i="21"/>
  <c r="L49" i="21" s="1"/>
  <c r="K49" i="21" s="1"/>
  <c r="A49" i="21"/>
  <c r="B49" i="21" s="1"/>
  <c r="M48" i="21"/>
  <c r="P48" i="21" s="1"/>
  <c r="I48" i="21"/>
  <c r="D48" i="21"/>
  <c r="L48" i="21" s="1"/>
  <c r="K48" i="21" s="1"/>
  <c r="A48" i="21"/>
  <c r="B48" i="21" s="1"/>
  <c r="M47" i="21"/>
  <c r="P47" i="21" s="1"/>
  <c r="I47" i="21"/>
  <c r="D47" i="21"/>
  <c r="L47" i="21" s="1"/>
  <c r="K47" i="21" s="1"/>
  <c r="A47" i="21"/>
  <c r="B47" i="21" s="1"/>
  <c r="M46" i="21"/>
  <c r="P46" i="21"/>
  <c r="I46" i="21"/>
  <c r="D46" i="21"/>
  <c r="L46" i="21" s="1"/>
  <c r="K46" i="21" s="1"/>
  <c r="A46" i="21"/>
  <c r="B46" i="21"/>
  <c r="M45" i="21"/>
  <c r="I45" i="21"/>
  <c r="D45" i="21"/>
  <c r="L45" i="21" s="1"/>
  <c r="K45" i="21" s="1"/>
  <c r="B45" i="21"/>
  <c r="A43" i="21"/>
  <c r="A41" i="21"/>
  <c r="I39" i="21"/>
  <c r="J38" i="21"/>
  <c r="J39" i="21" s="1"/>
  <c r="H38" i="21"/>
  <c r="E38" i="21"/>
  <c r="A34" i="21"/>
  <c r="I32" i="21"/>
  <c r="H31" i="21"/>
  <c r="A28" i="21"/>
  <c r="J26" i="21"/>
  <c r="E24" i="21"/>
  <c r="D24" i="21" s="1"/>
  <c r="L24" i="21" s="1"/>
  <c r="K24" i="21" s="1"/>
  <c r="B24" i="21"/>
  <c r="A24" i="21"/>
  <c r="E23" i="21"/>
  <c r="D23" i="21" s="1"/>
  <c r="I23" i="21"/>
  <c r="B23" i="21"/>
  <c r="A23" i="21"/>
  <c r="I22" i="21"/>
  <c r="D22" i="21"/>
  <c r="L22" i="21" s="1"/>
  <c r="K22" i="21" s="1"/>
  <c r="B22" i="21"/>
  <c r="A22" i="21"/>
  <c r="A20" i="21"/>
  <c r="A18" i="21"/>
  <c r="L16" i="21"/>
  <c r="C16" i="21"/>
  <c r="A16" i="21"/>
  <c r="K14" i="21"/>
  <c r="K12" i="21"/>
  <c r="M11" i="21"/>
  <c r="K10" i="21"/>
  <c r="K9" i="21"/>
  <c r="K8" i="21"/>
  <c r="K6" i="21"/>
  <c r="C6" i="21"/>
  <c r="K5" i="21"/>
  <c r="J3" i="21"/>
  <c r="A121" i="17"/>
  <c r="A125" i="17"/>
  <c r="A125" i="19"/>
  <c r="A129" i="19"/>
  <c r="A120" i="20"/>
  <c r="A152" i="20"/>
  <c r="A156" i="20"/>
  <c r="A104" i="16"/>
  <c r="A108" i="16"/>
  <c r="A111" i="5"/>
  <c r="A115" i="5"/>
  <c r="A147" i="15"/>
  <c r="A150" i="15"/>
  <c r="A143" i="15"/>
  <c r="A115" i="15"/>
  <c r="L78" i="16"/>
  <c r="N78" i="16" s="1"/>
  <c r="L77" i="16"/>
  <c r="N77" i="16" s="1"/>
  <c r="L76" i="16"/>
  <c r="N76" i="16" s="1"/>
  <c r="L75" i="16"/>
  <c r="N75" i="16" s="1"/>
  <c r="L74" i="16"/>
  <c r="L73" i="16"/>
  <c r="N73" i="16" s="1"/>
  <c r="L72" i="16"/>
  <c r="N72" i="16" s="1"/>
  <c r="L71" i="16"/>
  <c r="N71" i="16" s="1"/>
  <c r="L70" i="16"/>
  <c r="N70" i="16" s="1"/>
  <c r="L81" i="20"/>
  <c r="O81" i="20" s="1"/>
  <c r="L89" i="19"/>
  <c r="O89" i="19" s="1"/>
  <c r="L88" i="19"/>
  <c r="O88" i="19" s="1"/>
  <c r="L87" i="19"/>
  <c r="O87" i="19" s="1"/>
  <c r="L86" i="19"/>
  <c r="O86" i="19" s="1"/>
  <c r="L85" i="19"/>
  <c r="O85" i="19" s="1"/>
  <c r="L84" i="19"/>
  <c r="O84" i="19" s="1"/>
  <c r="L83" i="19"/>
  <c r="O83" i="19" s="1"/>
  <c r="L82" i="19"/>
  <c r="O82" i="19" s="1"/>
  <c r="L81" i="19"/>
  <c r="O81" i="19" s="1"/>
  <c r="L85" i="17"/>
  <c r="O85" i="17" s="1"/>
  <c r="L84" i="17"/>
  <c r="O84" i="17" s="1"/>
  <c r="L83" i="17"/>
  <c r="O83" i="17" s="1"/>
  <c r="L82" i="17"/>
  <c r="O82" i="17" s="1"/>
  <c r="L81" i="17"/>
  <c r="O81" i="17" s="1"/>
  <c r="L80" i="17"/>
  <c r="O80" i="17" s="1"/>
  <c r="L79" i="17"/>
  <c r="O79" i="17" s="1"/>
  <c r="L78" i="17"/>
  <c r="O78" i="17" s="1"/>
  <c r="L77" i="17"/>
  <c r="O77" i="17" s="1"/>
  <c r="L88" i="20"/>
  <c r="O88" i="20" s="1"/>
  <c r="L86" i="20"/>
  <c r="O86" i="20" s="1"/>
  <c r="A61" i="20"/>
  <c r="B61" i="20" s="1"/>
  <c r="Q1" i="16"/>
  <c r="I146" i="20"/>
  <c r="I145" i="20"/>
  <c r="I144" i="20"/>
  <c r="I135" i="20"/>
  <c r="I134" i="20"/>
  <c r="H133" i="20"/>
  <c r="B133" i="20"/>
  <c r="K133" i="20" s="1"/>
  <c r="J133" i="20" s="1"/>
  <c r="D146" i="20"/>
  <c r="H146" i="20"/>
  <c r="D145" i="20"/>
  <c r="H145" i="20"/>
  <c r="D144" i="20"/>
  <c r="H144" i="20"/>
  <c r="D135" i="20"/>
  <c r="H135" i="20"/>
  <c r="D134" i="20"/>
  <c r="H134" i="20"/>
  <c r="B161" i="20"/>
  <c r="A159" i="20"/>
  <c r="I153" i="20"/>
  <c r="A153" i="20"/>
  <c r="I147" i="20"/>
  <c r="B141" i="20"/>
  <c r="I136" i="20"/>
  <c r="I133" i="20"/>
  <c r="B130" i="20"/>
  <c r="I125" i="20"/>
  <c r="D125" i="20"/>
  <c r="A121" i="20"/>
  <c r="Q1" i="20"/>
  <c r="H105" i="20"/>
  <c r="C105" i="20"/>
  <c r="K105" i="20" s="1"/>
  <c r="J105" i="20" s="1"/>
  <c r="A103" i="20"/>
  <c r="M89" i="20"/>
  <c r="A88" i="20"/>
  <c r="G88" i="20" s="1"/>
  <c r="D88" i="20"/>
  <c r="K88" i="20" s="1"/>
  <c r="I88" i="20" s="1"/>
  <c r="A87" i="20"/>
  <c r="G87" i="20" s="1"/>
  <c r="D87" i="20"/>
  <c r="K87" i="20" s="1"/>
  <c r="I87" i="20" s="1"/>
  <c r="A86" i="20"/>
  <c r="G86" i="20" s="1"/>
  <c r="D86" i="20"/>
  <c r="K86" i="20" s="1"/>
  <c r="I86" i="20" s="1"/>
  <c r="A85" i="20"/>
  <c r="G85" i="20" s="1"/>
  <c r="L85" i="20"/>
  <c r="O85" i="20" s="1"/>
  <c r="G84" i="20"/>
  <c r="L84" i="20"/>
  <c r="O84" i="20" s="1"/>
  <c r="D84" i="20"/>
  <c r="K84" i="20" s="1"/>
  <c r="I84" i="20" s="1"/>
  <c r="G83" i="20"/>
  <c r="L83" i="20"/>
  <c r="O83" i="20" s="1"/>
  <c r="D83" i="20"/>
  <c r="K83" i="20" s="1"/>
  <c r="I83" i="20" s="1"/>
  <c r="G82" i="20"/>
  <c r="L82" i="20"/>
  <c r="O82" i="20" s="1"/>
  <c r="D82" i="20"/>
  <c r="K82" i="20" s="1"/>
  <c r="I82" i="20" s="1"/>
  <c r="G81" i="20"/>
  <c r="D81" i="20"/>
  <c r="K81" i="20" s="1"/>
  <c r="I81" i="20" s="1"/>
  <c r="G80" i="20"/>
  <c r="L80" i="20"/>
  <c r="O80" i="20" s="1"/>
  <c r="D80" i="20"/>
  <c r="K80" i="20" s="1"/>
  <c r="I80" i="20" s="1"/>
  <c r="A77" i="20"/>
  <c r="A75" i="20"/>
  <c r="A74" i="20"/>
  <c r="A72" i="20"/>
  <c r="A71" i="20"/>
  <c r="L69" i="20"/>
  <c r="E68" i="20"/>
  <c r="D68" i="20" s="1"/>
  <c r="L68" i="20" s="1"/>
  <c r="E67" i="20"/>
  <c r="D67" i="20" s="1"/>
  <c r="L67" i="20" s="1"/>
  <c r="K67" i="20" s="1"/>
  <c r="E66" i="20"/>
  <c r="M66" i="20" s="1"/>
  <c r="P66" i="20" s="1"/>
  <c r="I66" i="20"/>
  <c r="E65" i="20"/>
  <c r="M65" i="20" s="1"/>
  <c r="AB65" i="20" s="1"/>
  <c r="E64" i="20"/>
  <c r="E63" i="20"/>
  <c r="D63" i="20" s="1"/>
  <c r="L63" i="20" s="1"/>
  <c r="A63" i="20"/>
  <c r="B63" i="20"/>
  <c r="E62" i="20"/>
  <c r="D62" i="20" s="1"/>
  <c r="L62" i="20" s="1"/>
  <c r="A62" i="20"/>
  <c r="B62" i="20"/>
  <c r="I61" i="20"/>
  <c r="D61" i="20"/>
  <c r="L61" i="20" s="1"/>
  <c r="K61" i="20" s="1"/>
  <c r="I60" i="20"/>
  <c r="D60" i="20"/>
  <c r="L60" i="20" s="1"/>
  <c r="B60" i="20"/>
  <c r="I59" i="20"/>
  <c r="D59" i="20"/>
  <c r="L59" i="20" s="1"/>
  <c r="B59" i="20"/>
  <c r="I58" i="20"/>
  <c r="D58" i="20"/>
  <c r="L58" i="20" s="1"/>
  <c r="K58" i="20" s="1"/>
  <c r="B58" i="20"/>
  <c r="B64" i="20" s="1"/>
  <c r="A64" i="20" s="1"/>
  <c r="I57" i="20"/>
  <c r="D57" i="20"/>
  <c r="L57" i="20" s="1"/>
  <c r="K57" i="20" s="1"/>
  <c r="A57" i="20"/>
  <c r="B57" i="20" s="1"/>
  <c r="B65" i="20" s="1"/>
  <c r="A65" i="20" s="1"/>
  <c r="I56" i="20"/>
  <c r="D56" i="20"/>
  <c r="L56" i="20" s="1"/>
  <c r="A56" i="20"/>
  <c r="B56" i="20" s="1"/>
  <c r="B66" i="20" s="1"/>
  <c r="A66" i="20" s="1"/>
  <c r="I55" i="20"/>
  <c r="D55" i="20"/>
  <c r="L55" i="20" s="1"/>
  <c r="K55" i="20" s="1"/>
  <c r="A55" i="20"/>
  <c r="B55" i="20" s="1"/>
  <c r="B67" i="20" s="1"/>
  <c r="A67" i="20" s="1"/>
  <c r="I54" i="20"/>
  <c r="D54" i="20"/>
  <c r="L54" i="20" s="1"/>
  <c r="K54" i="20" s="1"/>
  <c r="B54" i="20"/>
  <c r="B68" i="20" s="1"/>
  <c r="A68" i="20" s="1"/>
  <c r="A52" i="20"/>
  <c r="A51" i="20"/>
  <c r="I47" i="20"/>
  <c r="H46" i="20"/>
  <c r="E46" i="20"/>
  <c r="A42" i="20"/>
  <c r="J40" i="20"/>
  <c r="H39" i="20"/>
  <c r="E39" i="20"/>
  <c r="M55" i="20"/>
  <c r="AB55" i="20" s="1"/>
  <c r="A36" i="20"/>
  <c r="D34" i="20"/>
  <c r="E31" i="20"/>
  <c r="N31" i="20" s="1"/>
  <c r="D31" i="20"/>
  <c r="L31" i="20" s="1"/>
  <c r="K31" i="20" s="1"/>
  <c r="B31" i="20"/>
  <c r="D30" i="20"/>
  <c r="L30" i="20" s="1"/>
  <c r="K30" i="20" s="1"/>
  <c r="B30" i="20"/>
  <c r="I29" i="20"/>
  <c r="N29" i="20"/>
  <c r="D29" i="20"/>
  <c r="L29" i="20" s="1"/>
  <c r="K29" i="20" s="1"/>
  <c r="B29" i="20"/>
  <c r="E27" i="20"/>
  <c r="N27" i="20" s="1"/>
  <c r="D27" i="20"/>
  <c r="L27" i="20" s="1"/>
  <c r="K27" i="20" s="1"/>
  <c r="B27" i="20"/>
  <c r="E26" i="20"/>
  <c r="N26" i="20" s="1"/>
  <c r="B26" i="20"/>
  <c r="I25" i="20"/>
  <c r="N25" i="20"/>
  <c r="D25" i="20"/>
  <c r="L25" i="20" s="1"/>
  <c r="K25" i="20" s="1"/>
  <c r="B25" i="20"/>
  <c r="A23" i="20"/>
  <c r="A19" i="20"/>
  <c r="L17" i="20"/>
  <c r="C17" i="20"/>
  <c r="A17" i="20"/>
  <c r="K15" i="20"/>
  <c r="I14" i="20"/>
  <c r="I13" i="20"/>
  <c r="K12" i="20"/>
  <c r="M11" i="20"/>
  <c r="K10" i="20"/>
  <c r="K9" i="20"/>
  <c r="K8" i="20"/>
  <c r="K7" i="20"/>
  <c r="K6" i="20"/>
  <c r="C6" i="20"/>
  <c r="K5" i="20"/>
  <c r="J3" i="20"/>
  <c r="B31" i="19"/>
  <c r="B30" i="19"/>
  <c r="B29" i="19"/>
  <c r="B27" i="19"/>
  <c r="B26" i="19"/>
  <c r="B25" i="19"/>
  <c r="Q1" i="19"/>
  <c r="D34" i="19"/>
  <c r="B134" i="19"/>
  <c r="A132" i="19"/>
  <c r="I126" i="19"/>
  <c r="A126" i="19"/>
  <c r="K122" i="19"/>
  <c r="H121" i="19"/>
  <c r="E121" i="19"/>
  <c r="J121" i="19" s="1"/>
  <c r="H120" i="19"/>
  <c r="E120" i="19"/>
  <c r="J120" i="19" s="1"/>
  <c r="H119" i="19"/>
  <c r="E119" i="19"/>
  <c r="J119" i="19" s="1"/>
  <c r="H118" i="19"/>
  <c r="E118" i="19"/>
  <c r="J118" i="19" s="1"/>
  <c r="H117" i="19"/>
  <c r="E117" i="19"/>
  <c r="J117" i="19" s="1"/>
  <c r="H116" i="19"/>
  <c r="E116" i="19"/>
  <c r="J116" i="19" s="1"/>
  <c r="H115" i="19"/>
  <c r="E115" i="19"/>
  <c r="J115" i="19" s="1"/>
  <c r="E114" i="19"/>
  <c r="C114" i="19"/>
  <c r="K114" i="19" s="1"/>
  <c r="H114" i="19"/>
  <c r="H113" i="19"/>
  <c r="E113" i="19"/>
  <c r="H112" i="19"/>
  <c r="C112" i="19"/>
  <c r="K112" i="19" s="1"/>
  <c r="J112" i="19"/>
  <c r="A110" i="19"/>
  <c r="B108" i="19"/>
  <c r="J107" i="19"/>
  <c r="J104" i="19"/>
  <c r="H104" i="19"/>
  <c r="F104" i="19"/>
  <c r="D104" i="19"/>
  <c r="B104" i="19"/>
  <c r="J102" i="19"/>
  <c r="H102" i="19"/>
  <c r="F102" i="19"/>
  <c r="D102" i="19"/>
  <c r="B101" i="19"/>
  <c r="A100" i="19"/>
  <c r="M90" i="19"/>
  <c r="A89" i="19"/>
  <c r="G89" i="19"/>
  <c r="A88" i="19"/>
  <c r="G88" i="19" s="1"/>
  <c r="A87" i="19"/>
  <c r="G87" i="19" s="1"/>
  <c r="A86" i="19"/>
  <c r="G86" i="19" s="1"/>
  <c r="G85" i="19"/>
  <c r="D85" i="19"/>
  <c r="K85" i="19" s="1"/>
  <c r="I85" i="19" s="1"/>
  <c r="G84" i="19"/>
  <c r="D84" i="19"/>
  <c r="K84" i="19" s="1"/>
  <c r="I84" i="19" s="1"/>
  <c r="G83" i="19"/>
  <c r="D83" i="19"/>
  <c r="K83" i="19" s="1"/>
  <c r="I83" i="19" s="1"/>
  <c r="G82" i="19"/>
  <c r="D82" i="19"/>
  <c r="K82" i="19" s="1"/>
  <c r="I82" i="19" s="1"/>
  <c r="G81" i="19"/>
  <c r="D81" i="19"/>
  <c r="K81" i="19" s="1"/>
  <c r="I81" i="19" s="1"/>
  <c r="A78" i="19"/>
  <c r="A76" i="19"/>
  <c r="A75" i="19"/>
  <c r="A73" i="19"/>
  <c r="A71" i="19"/>
  <c r="L69" i="19"/>
  <c r="E68" i="19"/>
  <c r="D68" i="19" s="1"/>
  <c r="L68" i="19" s="1"/>
  <c r="I68" i="19"/>
  <c r="E67" i="19"/>
  <c r="D67" i="19"/>
  <c r="L67" i="19" s="1"/>
  <c r="E66" i="19"/>
  <c r="D66" i="19" s="1"/>
  <c r="L66" i="19" s="1"/>
  <c r="I66" i="19"/>
  <c r="E65" i="19"/>
  <c r="E64" i="19"/>
  <c r="I64" i="19"/>
  <c r="E63" i="19"/>
  <c r="D63" i="19" s="1"/>
  <c r="L63" i="19" s="1"/>
  <c r="A63" i="19"/>
  <c r="B63" i="19"/>
  <c r="E62" i="19"/>
  <c r="M62" i="19" s="1"/>
  <c r="P62" i="19" s="1"/>
  <c r="I62" i="19"/>
  <c r="A62" i="19"/>
  <c r="B62" i="19"/>
  <c r="I61" i="19"/>
  <c r="D61" i="19"/>
  <c r="L61" i="19" s="1"/>
  <c r="K61" i="19" s="1"/>
  <c r="A61" i="19"/>
  <c r="B61" i="19"/>
  <c r="I60" i="19"/>
  <c r="D60" i="19"/>
  <c r="B60" i="19"/>
  <c r="I59" i="19"/>
  <c r="D59" i="19"/>
  <c r="L59" i="19" s="1"/>
  <c r="B59" i="19"/>
  <c r="I58" i="19"/>
  <c r="D58" i="19"/>
  <c r="L58" i="19" s="1"/>
  <c r="B58" i="19"/>
  <c r="B64" i="19"/>
  <c r="A64" i="19" s="1"/>
  <c r="I57" i="19"/>
  <c r="D57" i="19"/>
  <c r="L57" i="19" s="1"/>
  <c r="K57" i="19" s="1"/>
  <c r="A57" i="19"/>
  <c r="B57" i="19" s="1"/>
  <c r="B65" i="19" s="1"/>
  <c r="A65" i="19" s="1"/>
  <c r="I56" i="19"/>
  <c r="D56" i="19"/>
  <c r="A56" i="19"/>
  <c r="B56" i="19" s="1"/>
  <c r="B66" i="19" s="1"/>
  <c r="A66" i="19" s="1"/>
  <c r="I55" i="19"/>
  <c r="D55" i="19"/>
  <c r="L55" i="19" s="1"/>
  <c r="K55" i="19" s="1"/>
  <c r="A55" i="19"/>
  <c r="B55" i="19" s="1"/>
  <c r="B67" i="19" s="1"/>
  <c r="A67" i="19" s="1"/>
  <c r="I54" i="19"/>
  <c r="D54" i="19"/>
  <c r="L54" i="19" s="1"/>
  <c r="K54" i="19" s="1"/>
  <c r="B54" i="19"/>
  <c r="B68" i="19" s="1"/>
  <c r="A68" i="19" s="1"/>
  <c r="A52" i="19"/>
  <c r="A51" i="19"/>
  <c r="I47" i="19"/>
  <c r="H46" i="19"/>
  <c r="E46" i="19"/>
  <c r="A42" i="19"/>
  <c r="J40" i="19"/>
  <c r="H39" i="19"/>
  <c r="E39" i="19"/>
  <c r="A36" i="19"/>
  <c r="J33" i="19"/>
  <c r="I31" i="19"/>
  <c r="E30" i="19"/>
  <c r="I30" i="19"/>
  <c r="I29" i="19"/>
  <c r="N29" i="19"/>
  <c r="D29" i="19"/>
  <c r="L29" i="19" s="1"/>
  <c r="K29" i="19" s="1"/>
  <c r="E27" i="19"/>
  <c r="N27" i="19" s="1"/>
  <c r="I27" i="19"/>
  <c r="E26" i="19"/>
  <c r="N26" i="19"/>
  <c r="I25" i="19"/>
  <c r="N25" i="19"/>
  <c r="D25" i="19"/>
  <c r="A23" i="19"/>
  <c r="A19" i="19"/>
  <c r="L17" i="19"/>
  <c r="C17" i="19"/>
  <c r="A17" i="19"/>
  <c r="K15" i="19"/>
  <c r="I14" i="19"/>
  <c r="I13" i="19"/>
  <c r="K12" i="19"/>
  <c r="M11" i="19"/>
  <c r="K10" i="19"/>
  <c r="K9" i="19"/>
  <c r="K8" i="19"/>
  <c r="K7" i="19"/>
  <c r="K6" i="19"/>
  <c r="C6" i="19"/>
  <c r="K5" i="19"/>
  <c r="J3" i="19"/>
  <c r="A96" i="17"/>
  <c r="D81" i="17"/>
  <c r="K81" i="17" s="1"/>
  <c r="I81" i="17" s="1"/>
  <c r="D80" i="17"/>
  <c r="K80" i="17" s="1"/>
  <c r="I80" i="17" s="1"/>
  <c r="D79" i="17"/>
  <c r="K79" i="17" s="1"/>
  <c r="I79" i="17" s="1"/>
  <c r="D78" i="17"/>
  <c r="K78" i="17" s="1"/>
  <c r="I78" i="17" s="1"/>
  <c r="D77" i="17"/>
  <c r="K77" i="17" s="1"/>
  <c r="I77" i="17" s="1"/>
  <c r="M86" i="17"/>
  <c r="A85" i="17"/>
  <c r="G85" i="17"/>
  <c r="A84" i="17"/>
  <c r="G84" i="17"/>
  <c r="A83" i="17"/>
  <c r="G83" i="17"/>
  <c r="A82" i="17"/>
  <c r="G82" i="17"/>
  <c r="D82" i="17"/>
  <c r="K82" i="17" s="1"/>
  <c r="I82" i="17" s="1"/>
  <c r="G81" i="17"/>
  <c r="G80" i="17"/>
  <c r="G79" i="17"/>
  <c r="G78" i="17"/>
  <c r="G77" i="17"/>
  <c r="A74" i="17"/>
  <c r="A72" i="17"/>
  <c r="A71" i="17"/>
  <c r="A69" i="17"/>
  <c r="A67" i="17"/>
  <c r="A47" i="17"/>
  <c r="H42" i="17"/>
  <c r="E42" i="17"/>
  <c r="H35" i="17"/>
  <c r="E35" i="17"/>
  <c r="M56" i="17"/>
  <c r="AB56" i="17" s="1"/>
  <c r="I43" i="17"/>
  <c r="A38" i="17"/>
  <c r="J36" i="17"/>
  <c r="A32" i="17"/>
  <c r="B130" i="17"/>
  <c r="A128" i="17"/>
  <c r="I122" i="17"/>
  <c r="A122" i="17"/>
  <c r="K118" i="17"/>
  <c r="H117" i="17"/>
  <c r="E117" i="17"/>
  <c r="J117" i="17"/>
  <c r="H116" i="17"/>
  <c r="E116" i="17"/>
  <c r="C116" i="17"/>
  <c r="K116" i="17" s="1"/>
  <c r="H115" i="17"/>
  <c r="E115" i="17"/>
  <c r="C115" i="17" s="1"/>
  <c r="K115" i="17" s="1"/>
  <c r="H114" i="17"/>
  <c r="E114" i="17"/>
  <c r="J114" i="17"/>
  <c r="H113" i="17"/>
  <c r="E113" i="17"/>
  <c r="C113" i="17"/>
  <c r="K113" i="17" s="1"/>
  <c r="H112" i="17"/>
  <c r="E112" i="17"/>
  <c r="C112" i="17"/>
  <c r="K112" i="17" s="1"/>
  <c r="H111" i="17"/>
  <c r="E111" i="17"/>
  <c r="J111" i="17" s="1"/>
  <c r="H110" i="17"/>
  <c r="E110" i="17"/>
  <c r="J110" i="17"/>
  <c r="H109" i="17"/>
  <c r="E109" i="17"/>
  <c r="J109" i="17"/>
  <c r="N109" i="17"/>
  <c r="L118" i="17" s="1"/>
  <c r="J108" i="17"/>
  <c r="H108" i="17"/>
  <c r="C108" i="17"/>
  <c r="K108" i="17" s="1"/>
  <c r="A106" i="17"/>
  <c r="B104" i="17"/>
  <c r="J103" i="17"/>
  <c r="J100" i="17"/>
  <c r="H100" i="17"/>
  <c r="F100" i="17"/>
  <c r="D100" i="17"/>
  <c r="B100" i="17"/>
  <c r="J98" i="17"/>
  <c r="H98" i="17"/>
  <c r="F98" i="17"/>
  <c r="D98" i="17"/>
  <c r="B97" i="17"/>
  <c r="L65" i="17"/>
  <c r="E64" i="17"/>
  <c r="D64" i="17"/>
  <c r="L64" i="17" s="1"/>
  <c r="E63" i="17"/>
  <c r="D63" i="17" s="1"/>
  <c r="L63" i="17" s="1"/>
  <c r="I63" i="17"/>
  <c r="E62" i="17"/>
  <c r="M62" i="17"/>
  <c r="AB62" i="17" s="1"/>
  <c r="E61" i="17"/>
  <c r="M61" i="17" s="1"/>
  <c r="I61" i="17"/>
  <c r="E60" i="17"/>
  <c r="M60" i="17" s="1"/>
  <c r="E59" i="17"/>
  <c r="M59" i="17" s="1"/>
  <c r="AB59" i="17" s="1"/>
  <c r="I59" i="17"/>
  <c r="A59" i="17"/>
  <c r="B59" i="17"/>
  <c r="E58" i="17"/>
  <c r="D58" i="17" s="1"/>
  <c r="L58" i="17" s="1"/>
  <c r="M58" i="17"/>
  <c r="AB58" i="17" s="1"/>
  <c r="A58" i="17"/>
  <c r="B58" i="17"/>
  <c r="I57" i="17"/>
  <c r="D57" i="17"/>
  <c r="L57" i="17" s="1"/>
  <c r="A57" i="17"/>
  <c r="B57" i="17"/>
  <c r="I56" i="17"/>
  <c r="D56" i="17"/>
  <c r="L56" i="17" s="1"/>
  <c r="K56" i="17" s="1"/>
  <c r="B56" i="17"/>
  <c r="I55" i="17"/>
  <c r="D55" i="17"/>
  <c r="L55" i="17" s="1"/>
  <c r="B55" i="17"/>
  <c r="I54" i="17"/>
  <c r="D54" i="17"/>
  <c r="L54" i="17" s="1"/>
  <c r="K54" i="17" s="1"/>
  <c r="B54" i="17"/>
  <c r="A54" i="17" s="1"/>
  <c r="I53" i="17"/>
  <c r="D53" i="17"/>
  <c r="L53" i="17" s="1"/>
  <c r="K53" i="17" s="1"/>
  <c r="A53" i="17"/>
  <c r="B53" i="17" s="1"/>
  <c r="B61" i="17" s="1"/>
  <c r="A61" i="17" s="1"/>
  <c r="I52" i="17"/>
  <c r="D52" i="17"/>
  <c r="L52" i="17" s="1"/>
  <c r="A52" i="17"/>
  <c r="B52" i="17" s="1"/>
  <c r="B62" i="17" s="1"/>
  <c r="A62" i="17" s="1"/>
  <c r="I51" i="17"/>
  <c r="D51" i="17"/>
  <c r="L51" i="17" s="1"/>
  <c r="K51" i="17" s="1"/>
  <c r="A51" i="17"/>
  <c r="B51" i="17" s="1"/>
  <c r="B63" i="17" s="1"/>
  <c r="A63" i="17" s="1"/>
  <c r="I50" i="17"/>
  <c r="D50" i="17"/>
  <c r="L50" i="17" s="1"/>
  <c r="K50" i="17" s="1"/>
  <c r="B50" i="17"/>
  <c r="B64" i="17"/>
  <c r="A64" i="17" s="1"/>
  <c r="A48" i="17"/>
  <c r="J31" i="17"/>
  <c r="E29" i="17"/>
  <c r="I29" i="17"/>
  <c r="B29" i="17"/>
  <c r="A29" i="17"/>
  <c r="E28" i="17"/>
  <c r="D28" i="17"/>
  <c r="L28" i="17" s="1"/>
  <c r="K28" i="17" s="1"/>
  <c r="B28" i="17"/>
  <c r="A28" i="17"/>
  <c r="I27" i="17"/>
  <c r="D27" i="17"/>
  <c r="L27" i="17" s="1"/>
  <c r="K27" i="17" s="1"/>
  <c r="M27" i="17" s="1"/>
  <c r="B27" i="17"/>
  <c r="A27" i="17"/>
  <c r="E25" i="17"/>
  <c r="I25" i="17"/>
  <c r="B25" i="17"/>
  <c r="A25" i="17"/>
  <c r="E24" i="17"/>
  <c r="I24" i="17"/>
  <c r="D24" i="17"/>
  <c r="L24" i="17" s="1"/>
  <c r="K24" i="17" s="1"/>
  <c r="B24" i="17"/>
  <c r="A24" i="17"/>
  <c r="D23" i="17"/>
  <c r="L23" i="17" s="1"/>
  <c r="K23" i="17" s="1"/>
  <c r="M23" i="17" s="1"/>
  <c r="B23" i="17"/>
  <c r="A23" i="17"/>
  <c r="A21" i="17"/>
  <c r="A19" i="17"/>
  <c r="L17" i="17"/>
  <c r="C17" i="17"/>
  <c r="A17" i="17"/>
  <c r="K15" i="17"/>
  <c r="I14" i="17"/>
  <c r="I13" i="17"/>
  <c r="K12" i="17"/>
  <c r="M11" i="17"/>
  <c r="K10" i="17"/>
  <c r="K9" i="17"/>
  <c r="K8" i="17"/>
  <c r="K7" i="17"/>
  <c r="K6" i="17"/>
  <c r="C6" i="17"/>
  <c r="K5" i="17"/>
  <c r="J3" i="17"/>
  <c r="Q1" i="17"/>
  <c r="B113" i="16"/>
  <c r="A111" i="16"/>
  <c r="I105" i="16"/>
  <c r="A105" i="16"/>
  <c r="K102" i="16"/>
  <c r="H101" i="16"/>
  <c r="E101" i="16"/>
  <c r="C101" i="16"/>
  <c r="K101" i="16" s="1"/>
  <c r="J101" i="16" s="1"/>
  <c r="A101" i="16"/>
  <c r="H100" i="16"/>
  <c r="E100" i="16"/>
  <c r="C100" i="16"/>
  <c r="K100" i="16" s="1"/>
  <c r="J100" i="16" s="1"/>
  <c r="A100" i="16"/>
  <c r="H99" i="16"/>
  <c r="E99" i="16"/>
  <c r="C99" i="16"/>
  <c r="K99" i="16" s="1"/>
  <c r="J99" i="16" s="1"/>
  <c r="A99" i="16"/>
  <c r="H98" i="16"/>
  <c r="E98" i="16"/>
  <c r="C98" i="16"/>
  <c r="K98" i="16"/>
  <c r="J98" i="16" s="1"/>
  <c r="A98" i="16"/>
  <c r="H97" i="16"/>
  <c r="E97" i="16"/>
  <c r="C97" i="16"/>
  <c r="K97" i="16" s="1"/>
  <c r="J97" i="16" s="1"/>
  <c r="A97" i="16"/>
  <c r="H96" i="16"/>
  <c r="E96" i="16"/>
  <c r="C96" i="16"/>
  <c r="K96" i="16" s="1"/>
  <c r="J96" i="16" s="1"/>
  <c r="A96" i="16"/>
  <c r="H95" i="16"/>
  <c r="E95" i="16"/>
  <c r="C95" i="16"/>
  <c r="K95" i="16"/>
  <c r="J95" i="16" s="1"/>
  <c r="A95" i="16"/>
  <c r="E94" i="16"/>
  <c r="H94" i="16"/>
  <c r="C94" i="16"/>
  <c r="K94" i="16" s="1"/>
  <c r="J94" i="16" s="1"/>
  <c r="A94" i="16"/>
  <c r="H93" i="16"/>
  <c r="E93" i="16"/>
  <c r="C93" i="16"/>
  <c r="K93" i="16" s="1"/>
  <c r="J93" i="16" s="1"/>
  <c r="A93" i="16"/>
  <c r="H92" i="16"/>
  <c r="C92" i="16"/>
  <c r="K92" i="16" s="1"/>
  <c r="J92" i="16" s="1"/>
  <c r="N96" i="16"/>
  <c r="A92" i="16"/>
  <c r="A90" i="16"/>
  <c r="B88" i="16"/>
  <c r="J87" i="16"/>
  <c r="J85" i="16"/>
  <c r="H85" i="16"/>
  <c r="F85" i="16"/>
  <c r="D85" i="16"/>
  <c r="B85" i="16"/>
  <c r="J83" i="16"/>
  <c r="H83" i="16"/>
  <c r="F83" i="16"/>
  <c r="D83" i="16"/>
  <c r="B82" i="16"/>
  <c r="A81" i="16"/>
  <c r="M79" i="16"/>
  <c r="D78" i="16"/>
  <c r="K78" i="16" s="1"/>
  <c r="I78" i="16"/>
  <c r="A78" i="16"/>
  <c r="G78" i="16"/>
  <c r="A77" i="16"/>
  <c r="G77" i="16" s="1"/>
  <c r="D77" i="16"/>
  <c r="K77" i="16" s="1"/>
  <c r="I77" i="16"/>
  <c r="D76" i="16"/>
  <c r="K76" i="16" s="1"/>
  <c r="I76" i="16"/>
  <c r="A76" i="16"/>
  <c r="G76" i="16" s="1"/>
  <c r="A75" i="16"/>
  <c r="G75" i="16" s="1"/>
  <c r="D75" i="16"/>
  <c r="K75" i="16" s="1"/>
  <c r="I75" i="16"/>
  <c r="G74" i="16"/>
  <c r="D74" i="16"/>
  <c r="K74" i="16" s="1"/>
  <c r="I74" i="16"/>
  <c r="G73" i="16"/>
  <c r="D73" i="16"/>
  <c r="K73" i="16" s="1"/>
  <c r="I73" i="16"/>
  <c r="G72" i="16"/>
  <c r="D72" i="16"/>
  <c r="K72" i="16" s="1"/>
  <c r="I72" i="16"/>
  <c r="G71" i="16"/>
  <c r="D71" i="16"/>
  <c r="K71" i="16" s="1"/>
  <c r="I71" i="16"/>
  <c r="G70" i="16"/>
  <c r="D70" i="16"/>
  <c r="K70" i="16" s="1"/>
  <c r="I70" i="16"/>
  <c r="A67" i="16"/>
  <c r="A65" i="16"/>
  <c r="A64" i="16"/>
  <c r="A58" i="16"/>
  <c r="A56" i="16"/>
  <c r="O54" i="16"/>
  <c r="E53" i="16"/>
  <c r="M53" i="16" s="1"/>
  <c r="I53" i="16"/>
  <c r="B53" i="16"/>
  <c r="E52" i="16"/>
  <c r="I52" i="16"/>
  <c r="A52" i="16"/>
  <c r="B52" i="16"/>
  <c r="E51" i="16"/>
  <c r="I51" i="16"/>
  <c r="D51" i="16"/>
  <c r="L51" i="16" s="1"/>
  <c r="K51" i="16" s="1"/>
  <c r="A51" i="16"/>
  <c r="B51" i="16"/>
  <c r="E50" i="16"/>
  <c r="I50" i="16"/>
  <c r="A50" i="16"/>
  <c r="B50" i="16"/>
  <c r="I49" i="16"/>
  <c r="D49" i="16"/>
  <c r="L49" i="16" s="1"/>
  <c r="K49" i="16"/>
  <c r="A49" i="16"/>
  <c r="B49" i="16"/>
  <c r="I48" i="16"/>
  <c r="D48" i="16"/>
  <c r="L48" i="16" s="1"/>
  <c r="K48" i="16" s="1"/>
  <c r="A48" i="16"/>
  <c r="B48" i="16"/>
  <c r="I47" i="16"/>
  <c r="D47" i="16"/>
  <c r="L47" i="16" s="1"/>
  <c r="K47" i="16" s="1"/>
  <c r="A47" i="16"/>
  <c r="B47" i="16"/>
  <c r="I46" i="16"/>
  <c r="D46" i="16"/>
  <c r="L46" i="16" s="1"/>
  <c r="K46" i="16" s="1"/>
  <c r="A46" i="16"/>
  <c r="B46" i="16"/>
  <c r="I45" i="16"/>
  <c r="D45" i="16"/>
  <c r="L45" i="16" s="1"/>
  <c r="K45" i="16" s="1"/>
  <c r="B45" i="16"/>
  <c r="A43" i="16"/>
  <c r="A41" i="16"/>
  <c r="I39" i="16"/>
  <c r="H38" i="16"/>
  <c r="E38" i="16"/>
  <c r="J38" i="16"/>
  <c r="J39" i="16" s="1"/>
  <c r="A34" i="16"/>
  <c r="I32" i="16"/>
  <c r="H31" i="16"/>
  <c r="E31" i="16"/>
  <c r="A28" i="16"/>
  <c r="J26" i="16"/>
  <c r="E24" i="16"/>
  <c r="I24" i="16"/>
  <c r="B24" i="16"/>
  <c r="A24" i="16"/>
  <c r="E23" i="16"/>
  <c r="D23" i="16"/>
  <c r="L23" i="16" s="1"/>
  <c r="K23" i="16" s="1"/>
  <c r="I23" i="16"/>
  <c r="B23" i="16"/>
  <c r="A23" i="16"/>
  <c r="I22" i="16"/>
  <c r="D22" i="16"/>
  <c r="L22" i="16" s="1"/>
  <c r="K22" i="16" s="1"/>
  <c r="M22" i="16" s="1"/>
  <c r="B22" i="16"/>
  <c r="A22" i="16"/>
  <c r="A20" i="16"/>
  <c r="A18" i="16"/>
  <c r="L16" i="16"/>
  <c r="C16" i="16"/>
  <c r="A16" i="16"/>
  <c r="K14" i="16"/>
  <c r="K12" i="16"/>
  <c r="M11" i="16"/>
  <c r="K10" i="16"/>
  <c r="K9" i="16"/>
  <c r="K8" i="16"/>
  <c r="K7" i="16"/>
  <c r="K6" i="16"/>
  <c r="C6" i="16"/>
  <c r="K5" i="16"/>
  <c r="J3" i="16"/>
  <c r="B95" i="5"/>
  <c r="B95" i="15"/>
  <c r="D139" i="15"/>
  <c r="M139" i="15" s="1"/>
  <c r="D138" i="15"/>
  <c r="M138" i="15" s="1"/>
  <c r="D137" i="15"/>
  <c r="M137" i="15" s="1"/>
  <c r="D130" i="15"/>
  <c r="M130" i="15" s="1"/>
  <c r="H130" i="15" s="1"/>
  <c r="D129" i="15"/>
  <c r="I140" i="15"/>
  <c r="B139" i="15"/>
  <c r="K139" i="15" s="1"/>
  <c r="B138" i="15"/>
  <c r="K138" i="15" s="1"/>
  <c r="B137" i="15"/>
  <c r="K137" i="15" s="1"/>
  <c r="B134" i="15"/>
  <c r="I131" i="15"/>
  <c r="B130" i="15"/>
  <c r="K130" i="15" s="1"/>
  <c r="B128" i="15"/>
  <c r="K128" i="15" s="1"/>
  <c r="B125" i="15"/>
  <c r="I120" i="15"/>
  <c r="D120" i="15"/>
  <c r="A116" i="15"/>
  <c r="O115" i="15"/>
  <c r="K115" i="15"/>
  <c r="Q1" i="15"/>
  <c r="B153" i="15"/>
  <c r="I144" i="15"/>
  <c r="A144" i="15"/>
  <c r="K111" i="15"/>
  <c r="C110" i="15"/>
  <c r="K110" i="15" s="1"/>
  <c r="J110" i="15" s="1"/>
  <c r="L110" i="15" s="1"/>
  <c r="J94" i="15"/>
  <c r="J92" i="15"/>
  <c r="H92" i="15"/>
  <c r="F92" i="15"/>
  <c r="D92" i="15"/>
  <c r="B92" i="15"/>
  <c r="J90" i="15"/>
  <c r="H90" i="15"/>
  <c r="F90" i="15"/>
  <c r="D90" i="15"/>
  <c r="B89" i="15"/>
  <c r="A88" i="15"/>
  <c r="A74" i="15"/>
  <c r="A72" i="15"/>
  <c r="A71" i="15"/>
  <c r="A68" i="15"/>
  <c r="A66" i="15"/>
  <c r="A51" i="15"/>
  <c r="I49" i="15"/>
  <c r="H48" i="15"/>
  <c r="E48" i="15"/>
  <c r="A44" i="15"/>
  <c r="I42" i="15"/>
  <c r="H41" i="15"/>
  <c r="E41" i="15"/>
  <c r="A38" i="15"/>
  <c r="D36" i="15"/>
  <c r="J35" i="15"/>
  <c r="D33" i="15"/>
  <c r="L33" i="15" s="1"/>
  <c r="K33" i="15" s="1"/>
  <c r="B33" i="15"/>
  <c r="A33" i="15"/>
  <c r="E32" i="15"/>
  <c r="P32" i="15" s="1"/>
  <c r="I32" i="15" s="1"/>
  <c r="N32" i="15" s="1"/>
  <c r="D32" i="15"/>
  <c r="L32" i="15" s="1"/>
  <c r="K32" i="15" s="1"/>
  <c r="B32" i="15"/>
  <c r="A32" i="15"/>
  <c r="N31" i="15"/>
  <c r="D31" i="15"/>
  <c r="B31" i="15"/>
  <c r="A31" i="15"/>
  <c r="L16" i="15"/>
  <c r="C16" i="15"/>
  <c r="A16" i="15"/>
  <c r="K14" i="15"/>
  <c r="K12" i="15"/>
  <c r="M11" i="15"/>
  <c r="K10" i="15"/>
  <c r="K9" i="15"/>
  <c r="K8" i="15"/>
  <c r="K7" i="15"/>
  <c r="K6" i="15"/>
  <c r="C6" i="15"/>
  <c r="K5" i="15"/>
  <c r="J3" i="15"/>
  <c r="A41" i="5"/>
  <c r="A88" i="5"/>
  <c r="A65" i="5"/>
  <c r="A85" i="5"/>
  <c r="A84" i="5"/>
  <c r="A83" i="5"/>
  <c r="D83" i="5"/>
  <c r="J83" i="5" s="1"/>
  <c r="I83" i="5" s="1"/>
  <c r="A82" i="5"/>
  <c r="O82" i="5" s="1"/>
  <c r="D82" i="5"/>
  <c r="J82" i="5" s="1"/>
  <c r="I82" i="5" s="1"/>
  <c r="D78" i="5"/>
  <c r="J78" i="5" s="1"/>
  <c r="I78" i="5"/>
  <c r="D79" i="5"/>
  <c r="J79" i="5" s="1"/>
  <c r="I79" i="5" s="1"/>
  <c r="A72" i="5"/>
  <c r="A71" i="5"/>
  <c r="A48" i="5"/>
  <c r="A63" i="5"/>
  <c r="A35" i="5"/>
  <c r="E58" i="5"/>
  <c r="E57" i="5"/>
  <c r="E45" i="5"/>
  <c r="A118" i="5"/>
  <c r="K14" i="5"/>
  <c r="M11" i="5"/>
  <c r="D77" i="5"/>
  <c r="J77" i="5" s="1"/>
  <c r="I77" i="5" s="1"/>
  <c r="D81" i="5"/>
  <c r="J81" i="5" s="1"/>
  <c r="I81" i="5"/>
  <c r="D80" i="5"/>
  <c r="J80" i="5" s="1"/>
  <c r="I80" i="5" s="1"/>
  <c r="A74" i="5"/>
  <c r="I46" i="5"/>
  <c r="H45" i="5"/>
  <c r="H38" i="5"/>
  <c r="E38" i="5"/>
  <c r="M86" i="5"/>
  <c r="I39" i="5"/>
  <c r="B120" i="5"/>
  <c r="I112" i="5"/>
  <c r="A112" i="5"/>
  <c r="J94" i="5"/>
  <c r="B89" i="5"/>
  <c r="K109" i="5"/>
  <c r="J33" i="5"/>
  <c r="A97" i="5"/>
  <c r="A50" i="5"/>
  <c r="L16" i="5"/>
  <c r="C16" i="5"/>
  <c r="A16" i="5"/>
  <c r="C6" i="5"/>
  <c r="K12" i="5"/>
  <c r="K10" i="5"/>
  <c r="K9" i="5"/>
  <c r="K8" i="5"/>
  <c r="K7" i="5"/>
  <c r="K6" i="5"/>
  <c r="K5" i="5"/>
  <c r="J3" i="5"/>
  <c r="Q1" i="5"/>
  <c r="E60" i="5"/>
  <c r="E59" i="5"/>
  <c r="D57" i="5"/>
  <c r="L57" i="5" s="1"/>
  <c r="K57" i="5" s="1"/>
  <c r="D52" i="5"/>
  <c r="L52" i="5" s="1"/>
  <c r="K52" i="5" s="1"/>
  <c r="D54" i="5"/>
  <c r="L54" i="5" s="1"/>
  <c r="K54" i="5" s="1"/>
  <c r="D55" i="5"/>
  <c r="L55" i="5" s="1"/>
  <c r="K55" i="5" s="1"/>
  <c r="D56" i="5"/>
  <c r="L56" i="5" s="1"/>
  <c r="K56" i="5" s="1"/>
  <c r="D58" i="5"/>
  <c r="L58" i="5" s="1"/>
  <c r="K58" i="5" s="1"/>
  <c r="D53" i="5"/>
  <c r="L53" i="5" s="1"/>
  <c r="K53" i="5" s="1"/>
  <c r="B60" i="5"/>
  <c r="A59" i="5"/>
  <c r="B59" i="5" s="1"/>
  <c r="A58" i="5"/>
  <c r="B58" i="5" s="1"/>
  <c r="A57" i="5"/>
  <c r="B57" i="5" s="1"/>
  <c r="A56" i="5"/>
  <c r="B56" i="5" s="1"/>
  <c r="A55" i="5"/>
  <c r="B55" i="5" s="1"/>
  <c r="A54" i="5"/>
  <c r="B54" i="5" s="1"/>
  <c r="A53" i="5"/>
  <c r="B53" i="5" s="1"/>
  <c r="B52" i="5"/>
  <c r="E31" i="5"/>
  <c r="D31" i="5" s="1"/>
  <c r="B31" i="5"/>
  <c r="A31" i="5"/>
  <c r="J90" i="5"/>
  <c r="A108" i="5"/>
  <c r="A107" i="5"/>
  <c r="E108" i="5"/>
  <c r="P108" i="5" s="1"/>
  <c r="E107" i="5"/>
  <c r="P107" i="5" s="1"/>
  <c r="J92" i="5"/>
  <c r="A103" i="5"/>
  <c r="A104" i="5"/>
  <c r="A105" i="5"/>
  <c r="A106" i="5"/>
  <c r="E106" i="5"/>
  <c r="P106" i="5" s="1"/>
  <c r="E105" i="5"/>
  <c r="P105" i="5" s="1"/>
  <c r="C105" i="5"/>
  <c r="K105" i="5" s="1"/>
  <c r="J105" i="5" s="1"/>
  <c r="E104" i="5"/>
  <c r="P104" i="5" s="1"/>
  <c r="E103" i="5"/>
  <c r="P103" i="5" s="1"/>
  <c r="C103" i="5"/>
  <c r="K103" i="5" s="1"/>
  <c r="J103" i="5" s="1"/>
  <c r="E102" i="5"/>
  <c r="P102" i="5" s="1"/>
  <c r="A102" i="5"/>
  <c r="E101" i="5"/>
  <c r="P101" i="5" s="1"/>
  <c r="A101" i="5"/>
  <c r="E100" i="5"/>
  <c r="P100" i="5" s="1"/>
  <c r="A100" i="5"/>
  <c r="C99" i="5"/>
  <c r="K99" i="5" s="1"/>
  <c r="J99" i="5" s="1"/>
  <c r="L99" i="5" s="1"/>
  <c r="A99" i="5"/>
  <c r="H92" i="5"/>
  <c r="F92" i="5"/>
  <c r="D92" i="5"/>
  <c r="B92" i="5"/>
  <c r="H90" i="5"/>
  <c r="F90" i="5"/>
  <c r="D90" i="5"/>
  <c r="I26" i="20"/>
  <c r="I30" i="20"/>
  <c r="M54" i="20"/>
  <c r="P54" i="20" s="1"/>
  <c r="M58" i="20"/>
  <c r="P58" i="20" s="1"/>
  <c r="M60" i="20"/>
  <c r="AB60" i="20" s="1"/>
  <c r="I64" i="20"/>
  <c r="I68" i="20"/>
  <c r="M57" i="20"/>
  <c r="P57" i="20" s="1"/>
  <c r="I62" i="20"/>
  <c r="I63" i="20"/>
  <c r="I65" i="20"/>
  <c r="I67" i="20"/>
  <c r="D86" i="19"/>
  <c r="K86" i="19" s="1"/>
  <c r="I86" i="19" s="1"/>
  <c r="C118" i="19"/>
  <c r="K118" i="19" s="1"/>
  <c r="D64" i="19"/>
  <c r="L64" i="19" s="1"/>
  <c r="J46" i="19"/>
  <c r="J47" i="19" s="1"/>
  <c r="D62" i="19"/>
  <c r="L62" i="19" s="1"/>
  <c r="K62" i="19" s="1"/>
  <c r="D88" i="19"/>
  <c r="K88" i="19" s="1"/>
  <c r="I88" i="19" s="1"/>
  <c r="D26" i="19"/>
  <c r="L26" i="19" s="1"/>
  <c r="K26" i="19" s="1"/>
  <c r="I63" i="19"/>
  <c r="I65" i="19"/>
  <c r="D65" i="19"/>
  <c r="L65" i="19" s="1"/>
  <c r="M65" i="19"/>
  <c r="P65" i="19" s="1"/>
  <c r="I67" i="19"/>
  <c r="M54" i="19"/>
  <c r="P54" i="19" s="1"/>
  <c r="M55" i="19"/>
  <c r="P55" i="19" s="1"/>
  <c r="M56" i="19"/>
  <c r="P56" i="19" s="1"/>
  <c r="M64" i="19"/>
  <c r="P64" i="19" s="1"/>
  <c r="D87" i="19"/>
  <c r="K87" i="19" s="1"/>
  <c r="I87" i="19" s="1"/>
  <c r="D89" i="19"/>
  <c r="K89" i="19" s="1"/>
  <c r="I89" i="19" s="1"/>
  <c r="C113" i="19"/>
  <c r="K113" i="19" s="1"/>
  <c r="J113" i="19"/>
  <c r="J114" i="19"/>
  <c r="C115" i="19"/>
  <c r="K115" i="19" s="1"/>
  <c r="D29" i="17"/>
  <c r="L29" i="17" s="1"/>
  <c r="K29" i="17" s="1"/>
  <c r="I64" i="17"/>
  <c r="D83" i="17"/>
  <c r="K83" i="17" s="1"/>
  <c r="I83" i="17" s="1"/>
  <c r="I58" i="17"/>
  <c r="D59" i="17"/>
  <c r="L59" i="17" s="1"/>
  <c r="K59" i="17" s="1"/>
  <c r="I60" i="17"/>
  <c r="I62" i="17"/>
  <c r="D84" i="17"/>
  <c r="K84" i="17" s="1"/>
  <c r="I84" i="17" s="1"/>
  <c r="D85" i="17"/>
  <c r="K85" i="17" s="1"/>
  <c r="I85" i="17" s="1"/>
  <c r="D25" i="17"/>
  <c r="L25" i="17" s="1"/>
  <c r="K25" i="17" s="1"/>
  <c r="I28" i="17"/>
  <c r="J42" i="17"/>
  <c r="J43" i="17" s="1"/>
  <c r="D24" i="16"/>
  <c r="L24" i="16" s="1"/>
  <c r="K24" i="16" s="1"/>
  <c r="M24" i="16" s="1"/>
  <c r="D50" i="16"/>
  <c r="L50" i="16" s="1"/>
  <c r="K50" i="16" s="1"/>
  <c r="D52" i="16"/>
  <c r="L52" i="16" s="1"/>
  <c r="K52" i="16" s="1"/>
  <c r="D53" i="16"/>
  <c r="L53" i="16" s="1"/>
  <c r="K53" i="16" s="1"/>
  <c r="D84" i="5"/>
  <c r="J84" i="5" s="1"/>
  <c r="I84" i="5"/>
  <c r="D60" i="5"/>
  <c r="L60" i="5" s="1"/>
  <c r="K60" i="5" s="1"/>
  <c r="D59" i="5"/>
  <c r="L59" i="5" s="1"/>
  <c r="K59" i="5" s="1"/>
  <c r="M45" i="16"/>
  <c r="P45" i="16" s="1"/>
  <c r="M50" i="16"/>
  <c r="P50" i="16" s="1"/>
  <c r="M47" i="16"/>
  <c r="P47" i="16" s="1"/>
  <c r="M48" i="16"/>
  <c r="P48" i="16" s="1"/>
  <c r="M49" i="16"/>
  <c r="P49" i="16" s="1"/>
  <c r="M51" i="16"/>
  <c r="P51" i="16" s="1"/>
  <c r="M52" i="16"/>
  <c r="P52" i="16"/>
  <c r="N74" i="16"/>
  <c r="M46" i="16"/>
  <c r="P46" i="16" s="1"/>
  <c r="I26" i="19"/>
  <c r="M61" i="19"/>
  <c r="M57" i="19"/>
  <c r="P57" i="19" s="1"/>
  <c r="M59" i="19"/>
  <c r="M66" i="19"/>
  <c r="P66" i="19" s="1"/>
  <c r="M68" i="19"/>
  <c r="P68" i="19" s="1"/>
  <c r="M58" i="19"/>
  <c r="AB58" i="19" s="1"/>
  <c r="M60" i="19"/>
  <c r="P60" i="19" s="1"/>
  <c r="M64" i="17"/>
  <c r="P64" i="17" s="1"/>
  <c r="M57" i="17"/>
  <c r="AB57" i="17" s="1"/>
  <c r="M50" i="17"/>
  <c r="AB50" i="17" s="1"/>
  <c r="M52" i="17"/>
  <c r="P52" i="17" s="1"/>
  <c r="M55" i="17"/>
  <c r="P55" i="17" s="1"/>
  <c r="M63" i="17"/>
  <c r="P63" i="17" s="1"/>
  <c r="M51" i="17"/>
  <c r="AB51" i="17" s="1"/>
  <c r="M53" i="17"/>
  <c r="P53" i="17" s="1"/>
  <c r="M54" i="17"/>
  <c r="P54" i="17" s="1"/>
  <c r="B145" i="20"/>
  <c r="K145" i="20" s="1"/>
  <c r="J145" i="20" s="1"/>
  <c r="M61" i="20"/>
  <c r="AB61" i="20" s="1"/>
  <c r="M59" i="20"/>
  <c r="P59" i="20" s="1"/>
  <c r="M56" i="20"/>
  <c r="P56" i="20" s="1"/>
  <c r="I31" i="20"/>
  <c r="B135" i="20"/>
  <c r="K135" i="20" s="1"/>
  <c r="J135" i="20" s="1"/>
  <c r="B134" i="20"/>
  <c r="K134" i="20" s="1"/>
  <c r="J134" i="20" s="1"/>
  <c r="L134" i="20" s="1"/>
  <c r="B144" i="20"/>
  <c r="K144" i="20" s="1"/>
  <c r="J144" i="20" s="1"/>
  <c r="B146" i="20"/>
  <c r="K146" i="20" s="1"/>
  <c r="J146" i="20" s="1"/>
  <c r="D62" i="17"/>
  <c r="L62" i="17" s="1"/>
  <c r="L87" i="20"/>
  <c r="O87" i="20" s="1"/>
  <c r="D85" i="20"/>
  <c r="K85" i="20" s="1"/>
  <c r="I85" i="20" s="1"/>
  <c r="M67" i="19"/>
  <c r="AB67" i="19" s="1"/>
  <c r="P53" i="16"/>
  <c r="D78" i="21"/>
  <c r="J78" i="21" s="1"/>
  <c r="I78" i="21" s="1"/>
  <c r="D51" i="21"/>
  <c r="L51" i="21" s="1"/>
  <c r="K51" i="21" s="1"/>
  <c r="M50" i="21"/>
  <c r="D75" i="21"/>
  <c r="J75" i="21" s="1"/>
  <c r="I75" i="21" s="1"/>
  <c r="N94" i="21"/>
  <c r="D53" i="21"/>
  <c r="L53" i="21" s="1"/>
  <c r="K53" i="21" s="1"/>
  <c r="D52" i="21"/>
  <c r="L52" i="21"/>
  <c r="K52" i="21" s="1"/>
  <c r="D77" i="21"/>
  <c r="J77" i="21" s="1"/>
  <c r="I77" i="21" s="1"/>
  <c r="J120" i="21"/>
  <c r="J121" i="21" s="1"/>
  <c r="F120" i="21"/>
  <c r="F121" i="21" s="1"/>
  <c r="P45" i="21"/>
  <c r="I24" i="21"/>
  <c r="N95" i="16"/>
  <c r="D66" i="20"/>
  <c r="L66" i="20" s="1"/>
  <c r="K66" i="20" s="1"/>
  <c r="C116" i="19"/>
  <c r="K116" i="19" s="1"/>
  <c r="C119" i="19"/>
  <c r="K119" i="19" s="1"/>
  <c r="C120" i="19"/>
  <c r="K120" i="19" s="1"/>
  <c r="C111" i="17"/>
  <c r="K111" i="17" s="1"/>
  <c r="C109" i="17"/>
  <c r="K109" i="17" s="1"/>
  <c r="C110" i="17"/>
  <c r="K110" i="17" s="1"/>
  <c r="P50" i="17"/>
  <c r="N110" i="17"/>
  <c r="C114" i="17"/>
  <c r="K114" i="17" s="1"/>
  <c r="J112" i="17"/>
  <c r="J113" i="17"/>
  <c r="C117" i="17"/>
  <c r="K117" i="17" s="1"/>
  <c r="J116" i="17"/>
  <c r="I27" i="20"/>
  <c r="N30" i="20"/>
  <c r="L34" i="20"/>
  <c r="D26" i="20"/>
  <c r="L26" i="20" s="1"/>
  <c r="K26" i="20" s="1"/>
  <c r="AB60" i="19"/>
  <c r="L56" i="19"/>
  <c r="K56" i="19" s="1"/>
  <c r="N30" i="19"/>
  <c r="L34" i="19"/>
  <c r="D30" i="19"/>
  <c r="L30" i="19"/>
  <c r="K30" i="19" s="1"/>
  <c r="M30" i="19" s="1"/>
  <c r="N31" i="19"/>
  <c r="D27" i="19"/>
  <c r="L27" i="19" s="1"/>
  <c r="K27" i="19" s="1"/>
  <c r="A58" i="19"/>
  <c r="L25" i="19"/>
  <c r="K25" i="19" s="1"/>
  <c r="M25" i="19" s="1"/>
  <c r="L36" i="15"/>
  <c r="M63" i="19" l="1"/>
  <c r="AB63" i="19" s="1"/>
  <c r="D61" i="17"/>
  <c r="L61" i="17" s="1"/>
  <c r="G76" i="21"/>
  <c r="M29" i="17"/>
  <c r="E33" i="15"/>
  <c r="P33" i="15" s="1"/>
  <c r="I33" i="15" s="1"/>
  <c r="N33" i="15" s="1"/>
  <c r="Q33" i="15" s="1"/>
  <c r="J31" i="16"/>
  <c r="J32" i="16" s="1"/>
  <c r="N79" i="21"/>
  <c r="P84" i="5"/>
  <c r="P85" i="5"/>
  <c r="M67" i="20"/>
  <c r="P67" i="20" s="1"/>
  <c r="M26" i="20"/>
  <c r="J115" i="17"/>
  <c r="M24" i="21"/>
  <c r="D65" i="20"/>
  <c r="L65" i="20" s="1"/>
  <c r="M62" i="20"/>
  <c r="AB62" i="20" s="1"/>
  <c r="M52" i="5"/>
  <c r="O52" i="5" s="1"/>
  <c r="M53" i="5"/>
  <c r="O53" i="5" s="1"/>
  <c r="M54" i="5"/>
  <c r="O54" i="5" s="1"/>
  <c r="M55" i="5"/>
  <c r="O55" i="5" s="1"/>
  <c r="M56" i="5"/>
  <c r="O56" i="5" s="1"/>
  <c r="J45" i="5"/>
  <c r="J46" i="5" s="1"/>
  <c r="K82" i="5"/>
  <c r="N82" i="5" s="1"/>
  <c r="K83" i="5"/>
  <c r="N83" i="5" s="1"/>
  <c r="K84" i="5"/>
  <c r="N84" i="5" s="1"/>
  <c r="K81" i="5"/>
  <c r="N81" i="5" s="1"/>
  <c r="K80" i="5"/>
  <c r="N80" i="5" s="1"/>
  <c r="K78" i="5"/>
  <c r="N78" i="5" s="1"/>
  <c r="K79" i="5"/>
  <c r="N79" i="5" s="1"/>
  <c r="K85" i="5"/>
  <c r="K77" i="5"/>
  <c r="N77" i="5" s="1"/>
  <c r="C104" i="5"/>
  <c r="K104" i="5" s="1"/>
  <c r="J104" i="5" s="1"/>
  <c r="C106" i="5"/>
  <c r="K106" i="5" s="1"/>
  <c r="J106" i="5" s="1"/>
  <c r="C107" i="5"/>
  <c r="K107" i="5" s="1"/>
  <c r="J107" i="5" s="1"/>
  <c r="C108" i="5"/>
  <c r="K108" i="5" s="1"/>
  <c r="J108" i="5" s="1"/>
  <c r="C100" i="5"/>
  <c r="K100" i="5" s="1"/>
  <c r="J100" i="5" s="1"/>
  <c r="L100" i="5" s="1"/>
  <c r="C101" i="5"/>
  <c r="K101" i="5" s="1"/>
  <c r="J101" i="5" s="1"/>
  <c r="L101" i="5" s="1"/>
  <c r="C102" i="5"/>
  <c r="K102" i="5" s="1"/>
  <c r="J102" i="5" s="1"/>
  <c r="L102" i="5" s="1"/>
  <c r="O83" i="5"/>
  <c r="O84" i="5"/>
  <c r="O85" i="5"/>
  <c r="D85" i="5"/>
  <c r="J85" i="5" s="1"/>
  <c r="I85" i="5" s="1"/>
  <c r="N85" i="5" s="1"/>
  <c r="P57" i="5"/>
  <c r="I57" i="5" s="1"/>
  <c r="M57" i="5" s="1"/>
  <c r="O57" i="5" s="1"/>
  <c r="P58" i="5"/>
  <c r="I58" i="5" s="1"/>
  <c r="M58" i="5" s="1"/>
  <c r="O58" i="5" s="1"/>
  <c r="P59" i="5"/>
  <c r="I59" i="5" s="1"/>
  <c r="M59" i="5" s="1"/>
  <c r="O59" i="5" s="1"/>
  <c r="P60" i="5"/>
  <c r="I60" i="5" s="1"/>
  <c r="M60" i="5" s="1"/>
  <c r="O60" i="5" s="1"/>
  <c r="N31" i="5"/>
  <c r="I31" i="5" s="1"/>
  <c r="J38" i="5"/>
  <c r="J39" i="5" s="1"/>
  <c r="L31" i="5"/>
  <c r="B129" i="15"/>
  <c r="K129" i="15" s="1"/>
  <c r="J129" i="15" s="1"/>
  <c r="L129" i="15" s="1"/>
  <c r="M129" i="15"/>
  <c r="H129" i="15" s="1"/>
  <c r="N135" i="15"/>
  <c r="N137" i="15"/>
  <c r="N136" i="15"/>
  <c r="N129" i="15"/>
  <c r="J130" i="15"/>
  <c r="L130" i="15" s="1"/>
  <c r="N130" i="15"/>
  <c r="J138" i="15"/>
  <c r="N138" i="15"/>
  <c r="J139" i="15"/>
  <c r="N139" i="15"/>
  <c r="M57" i="15"/>
  <c r="O57" i="15" s="1"/>
  <c r="M59" i="15"/>
  <c r="O59" i="15" s="1"/>
  <c r="M61" i="15"/>
  <c r="O61" i="15" s="1"/>
  <c r="M63" i="15"/>
  <c r="O63" i="15" s="1"/>
  <c r="M60" i="15"/>
  <c r="O60" i="15" s="1"/>
  <c r="M62" i="15"/>
  <c r="O62" i="15" s="1"/>
  <c r="M56" i="15"/>
  <c r="O56" i="15" s="1"/>
  <c r="M58" i="15"/>
  <c r="O58" i="15" s="1"/>
  <c r="M55" i="15"/>
  <c r="O55" i="15" s="1"/>
  <c r="J137" i="15"/>
  <c r="J128" i="15"/>
  <c r="L128" i="15" s="1"/>
  <c r="N128" i="15"/>
  <c r="N126" i="15"/>
  <c r="N127" i="15"/>
  <c r="Q32" i="15"/>
  <c r="K80" i="15"/>
  <c r="N80" i="15" s="1"/>
  <c r="K77" i="15"/>
  <c r="N77" i="15" s="1"/>
  <c r="K84" i="15"/>
  <c r="N84" i="15" s="1"/>
  <c r="K82" i="15"/>
  <c r="N82" i="15" s="1"/>
  <c r="K83" i="15"/>
  <c r="N83" i="15" s="1"/>
  <c r="K78" i="15"/>
  <c r="N78" i="15" s="1"/>
  <c r="K81" i="15"/>
  <c r="N81" i="15" s="1"/>
  <c r="K79" i="15"/>
  <c r="N79" i="15" s="1"/>
  <c r="K85" i="15"/>
  <c r="N85" i="15" s="1"/>
  <c r="J48" i="15"/>
  <c r="J49" i="15" s="1"/>
  <c r="M32" i="15"/>
  <c r="M33" i="15"/>
  <c r="L34" i="15"/>
  <c r="K34" i="15" s="1"/>
  <c r="M34" i="15" s="1"/>
  <c r="Q31" i="15"/>
  <c r="Q29" i="15"/>
  <c r="Q30" i="15"/>
  <c r="L135" i="20"/>
  <c r="M68" i="20"/>
  <c r="AB68" i="20" s="1"/>
  <c r="L144" i="20"/>
  <c r="AB59" i="20"/>
  <c r="M29" i="20"/>
  <c r="L146" i="20"/>
  <c r="P60" i="17"/>
  <c r="AB60" i="17"/>
  <c r="N117" i="21"/>
  <c r="L23" i="21"/>
  <c r="K23" i="21" s="1"/>
  <c r="M23" i="21" s="1"/>
  <c r="L25" i="21"/>
  <c r="K25" i="21" s="1"/>
  <c r="M25" i="21" s="1"/>
  <c r="AB61" i="17"/>
  <c r="P61" i="17"/>
  <c r="N79" i="16"/>
  <c r="P58" i="17"/>
  <c r="P62" i="17"/>
  <c r="N93" i="21"/>
  <c r="L102" i="21" s="1"/>
  <c r="M63" i="20"/>
  <c r="P63" i="20" s="1"/>
  <c r="M25" i="17"/>
  <c r="C121" i="19"/>
  <c r="K121" i="19" s="1"/>
  <c r="M23" i="16"/>
  <c r="N121" i="21"/>
  <c r="AB55" i="17"/>
  <c r="N93" i="16"/>
  <c r="L102" i="16" s="1"/>
  <c r="N96" i="21"/>
  <c r="L145" i="20"/>
  <c r="C117" i="19"/>
  <c r="K117" i="19" s="1"/>
  <c r="L32" i="5"/>
  <c r="K32" i="5" s="1"/>
  <c r="M32" i="5" s="1"/>
  <c r="D60" i="17"/>
  <c r="L60" i="17" s="1"/>
  <c r="K60" i="17" s="1"/>
  <c r="M22" i="21"/>
  <c r="M27" i="19"/>
  <c r="AB54" i="17"/>
  <c r="N94" i="16"/>
  <c r="P67" i="19"/>
  <c r="AB64" i="19"/>
  <c r="P63" i="19"/>
  <c r="L138" i="15"/>
  <c r="M25" i="20"/>
  <c r="AB57" i="20"/>
  <c r="AB67" i="20"/>
  <c r="A58" i="20"/>
  <c r="K39" i="20"/>
  <c r="K40" i="20" s="1"/>
  <c r="N108" i="20"/>
  <c r="J46" i="20"/>
  <c r="J47" i="20" s="1"/>
  <c r="P62" i="20"/>
  <c r="K115" i="20"/>
  <c r="J115" i="20" s="1"/>
  <c r="K116" i="20"/>
  <c r="J116" i="20" s="1"/>
  <c r="N106" i="20"/>
  <c r="L31" i="15"/>
  <c r="K31" i="15" s="1"/>
  <c r="M31" i="15" s="1"/>
  <c r="N104" i="15"/>
  <c r="L137" i="15"/>
  <c r="M26" i="21"/>
  <c r="AB61" i="19"/>
  <c r="P61" i="19"/>
  <c r="F58" i="21"/>
  <c r="P50" i="21"/>
  <c r="P54" i="21" s="1"/>
  <c r="AB59" i="19"/>
  <c r="P59" i="19"/>
  <c r="J41" i="15"/>
  <c r="J42" i="15" s="1"/>
  <c r="L28" i="19"/>
  <c r="K28" i="19" s="1"/>
  <c r="M28" i="19" s="1"/>
  <c r="AB65" i="19"/>
  <c r="AB66" i="19"/>
  <c r="AB57" i="19"/>
  <c r="F58" i="16"/>
  <c r="D64" i="20"/>
  <c r="L64" i="20" s="1"/>
  <c r="K64" i="20" s="1"/>
  <c r="M64" i="20"/>
  <c r="P54" i="16"/>
  <c r="P61" i="20"/>
  <c r="L25" i="16"/>
  <c r="K25" i="16" s="1"/>
  <c r="M25" i="16" s="1"/>
  <c r="M26" i="16" s="1"/>
  <c r="P58" i="19"/>
  <c r="L139" i="15"/>
  <c r="M28" i="17"/>
  <c r="K66" i="19"/>
  <c r="M26" i="19"/>
  <c r="M31" i="20"/>
  <c r="K68" i="20"/>
  <c r="M24" i="17"/>
  <c r="K35" i="17"/>
  <c r="K36" i="17" s="1"/>
  <c r="M29" i="19"/>
  <c r="L133" i="20"/>
  <c r="L136" i="20" s="1"/>
  <c r="K39" i="19"/>
  <c r="K40" i="19" s="1"/>
  <c r="M31" i="19"/>
  <c r="M27" i="20"/>
  <c r="M30" i="20"/>
  <c r="K65" i="20"/>
  <c r="K62" i="20"/>
  <c r="AB56" i="20"/>
  <c r="P65" i="20"/>
  <c r="P55" i="20"/>
  <c r="AB58" i="20"/>
  <c r="L28" i="20"/>
  <c r="K28" i="20" s="1"/>
  <c r="M28" i="20" s="1"/>
  <c r="Q30" i="20"/>
  <c r="AB66" i="20"/>
  <c r="K63" i="20"/>
  <c r="L32" i="20"/>
  <c r="K32" i="20" s="1"/>
  <c r="M32" i="20" s="1"/>
  <c r="P60" i="20"/>
  <c r="AB54" i="20"/>
  <c r="P68" i="20"/>
  <c r="K56" i="20"/>
  <c r="O89" i="20"/>
  <c r="K59" i="20"/>
  <c r="K60" i="20"/>
  <c r="K63" i="19"/>
  <c r="K65" i="19"/>
  <c r="K64" i="19"/>
  <c r="K68" i="19"/>
  <c r="Q30" i="19"/>
  <c r="N114" i="19"/>
  <c r="N116" i="19"/>
  <c r="L32" i="19"/>
  <c r="K32" i="19" s="1"/>
  <c r="M32" i="19" s="1"/>
  <c r="K67" i="19"/>
  <c r="N113" i="19"/>
  <c r="L122" i="19" s="1"/>
  <c r="AB56" i="19"/>
  <c r="AB68" i="19"/>
  <c r="N115" i="19"/>
  <c r="AB54" i="19"/>
  <c r="AB62" i="19"/>
  <c r="L60" i="19"/>
  <c r="K60" i="19" s="1"/>
  <c r="AB55" i="19"/>
  <c r="K58" i="19"/>
  <c r="O90" i="19"/>
  <c r="K59" i="19"/>
  <c r="K58" i="17"/>
  <c r="K62" i="17"/>
  <c r="K61" i="17"/>
  <c r="K63" i="17"/>
  <c r="AB52" i="17"/>
  <c r="L26" i="17"/>
  <c r="K26" i="17" s="1"/>
  <c r="M26" i="17" s="1"/>
  <c r="P56" i="17"/>
  <c r="B60" i="17"/>
  <c r="A60" i="17" s="1"/>
  <c r="N111" i="17"/>
  <c r="L30" i="17"/>
  <c r="K30" i="17" s="1"/>
  <c r="M30" i="17" s="1"/>
  <c r="K55" i="17"/>
  <c r="K64" i="17"/>
  <c r="P51" i="17"/>
  <c r="AB64" i="17"/>
  <c r="AB53" i="17"/>
  <c r="K52" i="17"/>
  <c r="AB63" i="17"/>
  <c r="P57" i="17"/>
  <c r="P59" i="17"/>
  <c r="O86" i="17"/>
  <c r="K57" i="17"/>
  <c r="N112" i="17"/>
  <c r="P69" i="19" l="1"/>
  <c r="N86" i="5"/>
  <c r="N102" i="5"/>
  <c r="N103" i="5"/>
  <c r="Q103" i="5" s="1"/>
  <c r="N100" i="5"/>
  <c r="Q98" i="5" s="1"/>
  <c r="N101" i="5"/>
  <c r="O61" i="5"/>
  <c r="F65" i="5"/>
  <c r="O31" i="5"/>
  <c r="O30" i="5"/>
  <c r="K31" i="5"/>
  <c r="M31" i="5" s="1"/>
  <c r="O29" i="5"/>
  <c r="O64" i="15"/>
  <c r="F68" i="15"/>
  <c r="L131" i="15"/>
  <c r="M35" i="15"/>
  <c r="Q104" i="15"/>
  <c r="Q103" i="15"/>
  <c r="Q102" i="15"/>
  <c r="N86" i="15"/>
  <c r="AB63" i="20"/>
  <c r="N110" i="20"/>
  <c r="L147" i="20"/>
  <c r="N122" i="21"/>
  <c r="M33" i="19"/>
  <c r="P65" i="17"/>
  <c r="M31" i="17"/>
  <c r="N107" i="20"/>
  <c r="N109" i="20"/>
  <c r="L140" i="15"/>
  <c r="P64" i="20"/>
  <c r="P69" i="20" s="1"/>
  <c r="AB64" i="20"/>
  <c r="F72" i="20" s="1"/>
  <c r="M33" i="20"/>
  <c r="F73" i="19"/>
  <c r="F69" i="17"/>
  <c r="Q101" i="5" l="1"/>
  <c r="Q99" i="5"/>
  <c r="Q100" i="5"/>
  <c r="L109" i="5"/>
  <c r="Q102" i="5"/>
  <c r="L117" i="20"/>
  <c r="L111" i="15"/>
  <c r="M29" i="5" l="1"/>
  <c r="M3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SLiebler</author>
    <author>Sigrid Liebler</author>
  </authors>
  <commentList>
    <comment ref="L6" authorId="0" shapeId="0" xr:uid="{00000000-0006-0000-0000-000001000000}">
      <text>
        <r>
          <rPr>
            <b/>
            <sz val="8"/>
            <color indexed="81"/>
            <rFont val="Tahoma"/>
            <family val="2"/>
          </rPr>
          <t>RVO-No., name</t>
        </r>
      </text>
    </comment>
    <comment ref="S6" authorId="0" shapeId="0" xr:uid="{00000000-0006-0000-0000-000002000000}">
      <text>
        <r>
          <rPr>
            <b/>
            <sz val="8"/>
            <color indexed="81"/>
            <rFont val="Tahoma"/>
            <family val="2"/>
          </rPr>
          <t>Sample load must be about</t>
        </r>
      </text>
    </comment>
    <comment ref="L7" authorId="0" shapeId="0" xr:uid="{00000000-0006-0000-0000-000003000000}">
      <text>
        <r>
          <rPr>
            <b/>
            <sz val="8"/>
            <color indexed="81"/>
            <rFont val="Tahoma"/>
            <family val="2"/>
          </rPr>
          <t>Serial-No. of scale</t>
        </r>
      </text>
    </comment>
    <comment ref="D8" authorId="0" shapeId="0" xr:uid="{00000000-0006-0000-0000-000004000000}">
      <text>
        <r>
          <rPr>
            <b/>
            <sz val="8"/>
            <color indexed="81"/>
            <rFont val="Tahoma"/>
            <family val="2"/>
          </rPr>
          <t>Maximum load,
first range</t>
        </r>
      </text>
    </comment>
    <comment ref="L8" authorId="0" shapeId="0" xr:uid="{00000000-0006-0000-0000-000005000000}">
      <text>
        <r>
          <rPr>
            <b/>
            <sz val="8"/>
            <color indexed="81"/>
            <rFont val="Tahoma"/>
            <family val="2"/>
          </rPr>
          <t>Serial-No. of indicator</t>
        </r>
      </text>
    </comment>
    <comment ref="D9" authorId="0" shapeId="0" xr:uid="{00000000-0006-0000-0000-000006000000}">
      <text>
        <r>
          <rPr>
            <b/>
            <sz val="8"/>
            <color indexed="81"/>
            <rFont val="Tahoma"/>
            <family val="2"/>
          </rPr>
          <t>Maximum load,
second range</t>
        </r>
      </text>
    </comment>
    <comment ref="L9" authorId="0" shapeId="0" xr:uid="{00000000-0006-0000-0000-000007000000}">
      <text>
        <r>
          <rPr>
            <b/>
            <sz val="8"/>
            <color indexed="81"/>
            <rFont val="Tahoma"/>
            <family val="2"/>
          </rPr>
          <t>TAC of indicator</t>
        </r>
      </text>
    </comment>
    <comment ref="S9" authorId="0" shapeId="0" xr:uid="{00000000-0006-0000-0000-000008000000}">
      <text>
        <r>
          <rPr>
            <b/>
            <sz val="8"/>
            <color indexed="81"/>
            <rFont val="Tahoma"/>
            <family val="2"/>
          </rPr>
          <t>aufzubringede Last etwa</t>
        </r>
      </text>
    </comment>
    <comment ref="D10" authorId="0" shapeId="0" xr:uid="{00000000-0006-0000-0000-000009000000}">
      <text>
        <r>
          <rPr>
            <b/>
            <sz val="8"/>
            <color indexed="81"/>
            <rFont val="Tahoma"/>
            <family val="2"/>
          </rPr>
          <t>Calibration value,
first range</t>
        </r>
      </text>
    </comment>
    <comment ref="L10" authorId="0" shapeId="0" xr:uid="{00000000-0006-0000-0000-00000A000000}">
      <text>
        <r>
          <rPr>
            <b/>
            <sz val="8"/>
            <color indexed="81"/>
            <rFont val="Tahoma"/>
            <family val="2"/>
          </rPr>
          <t>Software of indicator</t>
        </r>
      </text>
    </comment>
    <comment ref="D11" authorId="0" shapeId="0" xr:uid="{00000000-0006-0000-0000-00000B000000}">
      <text>
        <r>
          <rPr>
            <b/>
            <sz val="8"/>
            <color indexed="81"/>
            <rFont val="Tahoma"/>
            <family val="2"/>
          </rPr>
          <t>Calibration value,
second range</t>
        </r>
      </text>
    </comment>
    <comment ref="L12" authorId="0" shapeId="0" xr:uid="{00000000-0006-0000-0000-00000C000000}">
      <text>
        <r>
          <rPr>
            <b/>
            <sz val="8"/>
            <color indexed="81"/>
            <rFont val="Tahoma"/>
            <family val="2"/>
          </rPr>
          <t>No. Test weight sets</t>
        </r>
      </text>
    </comment>
    <comment ref="S13" authorId="0" shapeId="0" xr:uid="{00000000-0006-0000-0000-00000D000000}">
      <text>
        <r>
          <rPr>
            <b/>
            <sz val="8"/>
            <color indexed="81"/>
            <rFont val="Tahoma"/>
            <family val="2"/>
          </rPr>
          <t>Sample load must be about</t>
        </r>
      </text>
    </comment>
    <comment ref="P17" authorId="0" shapeId="0" xr:uid="{00000000-0006-0000-0000-00000E000000}">
      <text>
        <r>
          <rPr>
            <b/>
            <sz val="8"/>
            <color indexed="81"/>
            <rFont val="Tahoma"/>
            <family val="2"/>
          </rPr>
          <t>Quantity of load cells</t>
        </r>
      </text>
    </comment>
    <comment ref="S17" authorId="0" shapeId="0" xr:uid="{00000000-0006-0000-0000-00000F000000}">
      <text>
        <r>
          <rPr>
            <b/>
            <sz val="8"/>
            <color indexed="81"/>
            <rFont val="Tahoma"/>
            <family val="2"/>
          </rPr>
          <t>aufzubringede Last etwa</t>
        </r>
      </text>
    </comment>
    <comment ref="A21" authorId="0" shapeId="0" xr:uid="{00000000-0006-0000-0000-000010000000}">
      <text>
        <r>
          <rPr>
            <b/>
            <sz val="8"/>
            <color indexed="81"/>
            <rFont val="Tahoma"/>
            <family val="2"/>
          </rPr>
          <t>Sample load must be about</t>
        </r>
      </text>
    </comment>
    <comment ref="D21" authorId="0" shapeId="0" xr:uid="{00000000-0006-0000-0000-000011000000}">
      <text>
        <r>
          <rPr>
            <b/>
            <sz val="8"/>
            <color indexed="81"/>
            <rFont val="Tahoma"/>
            <family val="2"/>
          </rPr>
          <t>actual Sample load</t>
        </r>
      </text>
    </comment>
    <comment ref="G21" authorId="0" shapeId="0" xr:uid="{00000000-0006-0000-0000-000012000000}">
      <text>
        <r>
          <rPr>
            <b/>
            <sz val="8"/>
            <color indexed="81"/>
            <rFont val="Tahoma"/>
            <family val="2"/>
          </rPr>
          <t>Indication</t>
        </r>
      </text>
    </comment>
    <comment ref="I21" authorId="0" shapeId="0" xr:uid="{00000000-0006-0000-0000-000013000000}">
      <text>
        <r>
          <rPr>
            <b/>
            <sz val="8"/>
            <color indexed="81"/>
            <rFont val="Tahoma"/>
            <family val="2"/>
          </rPr>
          <t>Indication error = I - L</t>
        </r>
      </text>
    </comment>
    <comment ref="K21" authorId="0" shapeId="0" xr:uid="{00000000-0006-0000-0000-000014000000}">
      <text>
        <r>
          <rPr>
            <b/>
            <sz val="8"/>
            <color indexed="81"/>
            <rFont val="Tahoma"/>
            <family val="2"/>
          </rPr>
          <t>max. permissible error</t>
        </r>
      </text>
    </comment>
    <comment ref="B23" authorId="0" shapeId="0" xr:uid="{00000000-0006-0000-0000-000015000000}">
      <text>
        <r>
          <rPr>
            <b/>
            <sz val="8"/>
            <color indexed="81"/>
            <rFont val="Tahoma"/>
            <family val="2"/>
          </rPr>
          <t>80% Max 1</t>
        </r>
      </text>
    </comment>
    <comment ref="E23" authorId="0" shapeId="0" xr:uid="{00000000-0006-0000-0000-000016000000}">
      <text>
        <r>
          <rPr>
            <sz val="8"/>
            <color indexed="81"/>
            <rFont val="Tahoma"/>
            <family val="2"/>
          </rPr>
          <t>~80% Max 1</t>
        </r>
      </text>
    </comment>
    <comment ref="G23" authorId="0" shapeId="0" xr:uid="{00000000-0006-0000-0000-000017000000}">
      <text>
        <r>
          <rPr>
            <sz val="8"/>
            <color indexed="81"/>
            <rFont val="Tahoma"/>
            <family val="2"/>
          </rPr>
          <t>indicated weight</t>
        </r>
      </text>
    </comment>
    <comment ref="B24" authorId="0" shapeId="0" xr:uid="{00000000-0006-0000-0000-000018000000}">
      <text>
        <r>
          <rPr>
            <b/>
            <sz val="8"/>
            <color indexed="81"/>
            <rFont val="Tahoma"/>
            <family val="2"/>
          </rPr>
          <t>80% Max 1</t>
        </r>
      </text>
    </comment>
    <comment ref="B25" authorId="0" shapeId="0" xr:uid="{00000000-0006-0000-0000-000019000000}">
      <text>
        <r>
          <rPr>
            <b/>
            <sz val="8"/>
            <color indexed="81"/>
            <rFont val="Tahoma"/>
            <family val="2"/>
          </rPr>
          <t>80% Max 1</t>
        </r>
      </text>
    </comment>
    <comment ref="B27" authorId="0" shapeId="0" xr:uid="{00000000-0006-0000-0000-00001A000000}">
      <text>
        <r>
          <rPr>
            <b/>
            <sz val="8"/>
            <color indexed="81"/>
            <rFont val="Tahoma"/>
            <family val="2"/>
          </rPr>
          <t>80% Max 2</t>
        </r>
      </text>
    </comment>
    <comment ref="E27" authorId="0" shapeId="0" xr:uid="{00000000-0006-0000-0000-00001B000000}">
      <text>
        <r>
          <rPr>
            <sz val="8"/>
            <color indexed="81"/>
            <rFont val="Tahoma"/>
            <family val="2"/>
          </rPr>
          <t>~80% Max 2</t>
        </r>
      </text>
    </comment>
    <comment ref="G27" authorId="0" shapeId="0" xr:uid="{00000000-0006-0000-0000-00001C000000}">
      <text>
        <r>
          <rPr>
            <sz val="8"/>
            <color indexed="81"/>
            <rFont val="Tahoma"/>
            <family val="2"/>
          </rPr>
          <t>indicated weight</t>
        </r>
      </text>
    </comment>
    <comment ref="B28" authorId="0" shapeId="0" xr:uid="{00000000-0006-0000-0000-00001D000000}">
      <text>
        <r>
          <rPr>
            <b/>
            <sz val="8"/>
            <color indexed="81"/>
            <rFont val="Tahoma"/>
            <family val="2"/>
          </rPr>
          <t>80% Max 2</t>
        </r>
      </text>
    </comment>
    <comment ref="B29" authorId="0" shapeId="0" xr:uid="{00000000-0006-0000-0000-00001E000000}">
      <text>
        <r>
          <rPr>
            <b/>
            <sz val="8"/>
            <color indexed="81"/>
            <rFont val="Tahoma"/>
            <family val="2"/>
          </rPr>
          <t>80% Max 2</t>
        </r>
      </text>
    </comment>
    <comment ref="A33" authorId="0" shapeId="0" xr:uid="{00000000-0006-0000-0000-00001F000000}">
      <text>
        <r>
          <rPr>
            <b/>
            <sz val="8"/>
            <color indexed="81"/>
            <rFont val="Tahoma"/>
            <family val="2"/>
          </rPr>
          <t>added load until the indication increases to 1e</t>
        </r>
      </text>
    </comment>
    <comment ref="A40" authorId="0" shapeId="0" xr:uid="{00000000-0006-0000-0000-000020000000}">
      <text>
        <r>
          <rPr>
            <b/>
            <sz val="8"/>
            <color indexed="81"/>
            <rFont val="Tahoma"/>
            <family val="2"/>
          </rPr>
          <t>added load until the indication increases to 1e</t>
        </r>
      </text>
    </comment>
    <comment ref="A48" authorId="0" shapeId="0" xr:uid="{00000000-0006-0000-0000-000021000000}">
      <text>
        <r>
          <rPr>
            <b/>
            <sz val="8"/>
            <color indexed="81"/>
            <rFont val="Tahoma"/>
            <family val="2"/>
          </rPr>
          <t>Sample load must be about</t>
        </r>
      </text>
    </comment>
    <comment ref="D48" authorId="0" shapeId="0" xr:uid="{00000000-0006-0000-0000-000022000000}">
      <text>
        <r>
          <rPr>
            <b/>
            <sz val="8"/>
            <color indexed="81"/>
            <rFont val="Tahoma"/>
            <family val="2"/>
          </rPr>
          <t>actual Sample load</t>
        </r>
      </text>
    </comment>
    <comment ref="G48" authorId="0" shapeId="0" xr:uid="{00000000-0006-0000-0000-000023000000}">
      <text>
        <r>
          <rPr>
            <b/>
            <sz val="8"/>
            <color indexed="81"/>
            <rFont val="Tahoma"/>
            <family val="2"/>
          </rPr>
          <t>Indication</t>
        </r>
      </text>
    </comment>
    <comment ref="I48" authorId="0" shapeId="0" xr:uid="{00000000-0006-0000-0000-000024000000}">
      <text>
        <r>
          <rPr>
            <b/>
            <sz val="8"/>
            <color indexed="81"/>
            <rFont val="Tahoma"/>
            <family val="2"/>
          </rPr>
          <t>Indication error = I - L</t>
        </r>
      </text>
    </comment>
    <comment ref="K48" authorId="0" shapeId="0" xr:uid="{00000000-0006-0000-0000-000025000000}">
      <text>
        <r>
          <rPr>
            <b/>
            <sz val="8"/>
            <color indexed="81"/>
            <rFont val="Tahoma"/>
            <family val="2"/>
          </rPr>
          <t>max. permissible error</t>
        </r>
      </text>
    </comment>
    <comment ref="G50" authorId="0" shapeId="0" xr:uid="{00000000-0006-0000-0000-000026000000}">
      <text>
        <r>
          <rPr>
            <sz val="8"/>
            <color indexed="81"/>
            <rFont val="Tahoma"/>
            <family val="2"/>
          </rPr>
          <t>indicated weight</t>
        </r>
      </text>
    </comment>
    <comment ref="G51" authorId="0" shapeId="0" xr:uid="{00000000-0006-0000-0000-000027000000}">
      <text>
        <r>
          <rPr>
            <sz val="8"/>
            <color indexed="81"/>
            <rFont val="Tahoma"/>
            <family val="2"/>
          </rPr>
          <t>indicated weight</t>
        </r>
      </text>
    </comment>
    <comment ref="G52" authorId="0" shapeId="0" xr:uid="{00000000-0006-0000-0000-000028000000}">
      <text>
        <r>
          <rPr>
            <sz val="8"/>
            <color indexed="81"/>
            <rFont val="Tahoma"/>
            <family val="2"/>
          </rPr>
          <t>indicated weight</t>
        </r>
      </text>
    </comment>
    <comment ref="G53" authorId="0" shapeId="0" xr:uid="{00000000-0006-0000-0000-000029000000}">
      <text>
        <r>
          <rPr>
            <sz val="8"/>
            <color indexed="81"/>
            <rFont val="Tahoma"/>
            <family val="2"/>
          </rPr>
          <t>indicated weight</t>
        </r>
      </text>
    </comment>
    <comment ref="G54" authorId="0" shapeId="0" xr:uid="{00000000-0006-0000-0000-00002A000000}">
      <text>
        <r>
          <rPr>
            <sz val="8"/>
            <color indexed="81"/>
            <rFont val="Tahoma"/>
            <family val="2"/>
          </rPr>
          <t>indicated weight</t>
        </r>
      </text>
    </comment>
    <comment ref="A55" authorId="0" shapeId="0" xr:uid="{00000000-0006-0000-0000-00002B000000}">
      <text>
        <r>
          <rPr>
            <b/>
            <sz val="8"/>
            <color indexed="81"/>
            <rFont val="Tahoma"/>
            <family val="2"/>
          </rPr>
          <t xml:space="preserve">please insert </t>
        </r>
        <r>
          <rPr>
            <b/>
            <sz val="8"/>
            <color indexed="81"/>
            <rFont val="Calibri"/>
            <family val="2"/>
          </rPr>
          <t>[e]</t>
        </r>
        <r>
          <rPr>
            <b/>
            <sz val="8"/>
            <color indexed="81"/>
            <rFont val="Tahoma"/>
            <family val="2"/>
          </rPr>
          <t xml:space="preserve"> between "A42" and "A45"</t>
        </r>
      </text>
    </comment>
    <comment ref="D55" authorId="0" shapeId="0" xr:uid="{00000000-0006-0000-0000-00002C000000}">
      <text>
        <r>
          <rPr>
            <b/>
            <sz val="8"/>
            <color indexed="81"/>
            <rFont val="Tahoma"/>
            <family val="2"/>
          </rPr>
          <t xml:space="preserve">please insert </t>
        </r>
        <r>
          <rPr>
            <b/>
            <sz val="8"/>
            <color indexed="81"/>
            <rFont val="Calibri"/>
            <family val="2"/>
          </rPr>
          <t>[e]</t>
        </r>
        <r>
          <rPr>
            <b/>
            <sz val="8"/>
            <color indexed="81"/>
            <rFont val="Tahoma"/>
            <family val="2"/>
          </rPr>
          <t xml:space="preserve"> between "A42" and "A45"</t>
        </r>
      </text>
    </comment>
    <comment ref="G55" authorId="0" shapeId="0" xr:uid="{00000000-0006-0000-0000-00002D000000}">
      <text>
        <r>
          <rPr>
            <sz val="8"/>
            <color indexed="81"/>
            <rFont val="Tahoma"/>
            <family val="2"/>
          </rPr>
          <t>indicated weight</t>
        </r>
      </text>
    </comment>
    <comment ref="A56" authorId="0" shapeId="0" xr:uid="{00000000-0006-0000-0000-00002E000000}">
      <text>
        <r>
          <rPr>
            <b/>
            <sz val="8"/>
            <color indexed="81"/>
            <rFont val="Tahoma"/>
            <family val="2"/>
          </rPr>
          <t xml:space="preserve">please insert </t>
        </r>
        <r>
          <rPr>
            <b/>
            <sz val="8"/>
            <color indexed="81"/>
            <rFont val="Calibri"/>
            <family val="2"/>
          </rPr>
          <t>[e]</t>
        </r>
        <r>
          <rPr>
            <b/>
            <sz val="8"/>
            <color indexed="81"/>
            <rFont val="Tahoma"/>
            <family val="2"/>
          </rPr>
          <t xml:space="preserve"> between "A42" and "A45"</t>
        </r>
      </text>
    </comment>
    <comment ref="D56" authorId="0" shapeId="0" xr:uid="{00000000-0006-0000-0000-00002F000000}">
      <text>
        <r>
          <rPr>
            <b/>
            <sz val="8"/>
            <color indexed="81"/>
            <rFont val="Tahoma"/>
            <family val="2"/>
          </rPr>
          <t xml:space="preserve">please insert </t>
        </r>
        <r>
          <rPr>
            <b/>
            <sz val="8"/>
            <color indexed="81"/>
            <rFont val="Calibri"/>
            <family val="2"/>
          </rPr>
          <t>[e]</t>
        </r>
        <r>
          <rPr>
            <b/>
            <sz val="8"/>
            <color indexed="81"/>
            <rFont val="Tahoma"/>
            <family val="2"/>
          </rPr>
          <t xml:space="preserve"> between "A42" and "A45"</t>
        </r>
      </text>
    </comment>
    <comment ref="G56" authorId="0" shapeId="0" xr:uid="{00000000-0006-0000-0000-000030000000}">
      <text>
        <r>
          <rPr>
            <sz val="8"/>
            <color indexed="81"/>
            <rFont val="Tahoma"/>
            <family val="2"/>
          </rPr>
          <t>indicated weight</t>
        </r>
      </text>
    </comment>
    <comment ref="G57" authorId="0" shapeId="0" xr:uid="{00000000-0006-0000-0000-000031000000}">
      <text>
        <r>
          <rPr>
            <sz val="8"/>
            <color indexed="81"/>
            <rFont val="Tahoma"/>
            <family val="2"/>
          </rPr>
          <t>indicated weight</t>
        </r>
      </text>
    </comment>
    <comment ref="G58" authorId="0" shapeId="0" xr:uid="{00000000-0006-0000-0000-000032000000}">
      <text>
        <r>
          <rPr>
            <sz val="8"/>
            <color indexed="81"/>
            <rFont val="Tahoma"/>
            <family val="2"/>
          </rPr>
          <t>indicated weight</t>
        </r>
      </text>
    </comment>
    <comment ref="G59" authorId="0" shapeId="0" xr:uid="{00000000-0006-0000-0000-000033000000}">
      <text>
        <r>
          <rPr>
            <sz val="8"/>
            <color indexed="81"/>
            <rFont val="Tahoma"/>
            <family val="2"/>
          </rPr>
          <t>indicated weight</t>
        </r>
      </text>
    </comment>
    <comment ref="G60" authorId="0" shapeId="0" xr:uid="{00000000-0006-0000-0000-000034000000}">
      <text>
        <r>
          <rPr>
            <sz val="8"/>
            <color indexed="81"/>
            <rFont val="Tahoma"/>
            <family val="2"/>
          </rPr>
          <t>indicated weight</t>
        </r>
      </text>
    </comment>
    <comment ref="G61" authorId="0" shapeId="0" xr:uid="{00000000-0006-0000-0000-000035000000}">
      <text>
        <r>
          <rPr>
            <sz val="8"/>
            <color indexed="81"/>
            <rFont val="Tahoma"/>
            <family val="2"/>
          </rPr>
          <t>indicated weight</t>
        </r>
      </text>
    </comment>
    <comment ref="G62" authorId="0" shapeId="0" xr:uid="{00000000-0006-0000-0000-000036000000}">
      <text>
        <r>
          <rPr>
            <sz val="8"/>
            <color indexed="81"/>
            <rFont val="Tahoma"/>
            <family val="2"/>
          </rPr>
          <t>indicated weight</t>
        </r>
      </text>
    </comment>
    <comment ref="G63" authorId="0" shapeId="0" xr:uid="{00000000-0006-0000-0000-000037000000}">
      <text>
        <r>
          <rPr>
            <sz val="8"/>
            <color indexed="81"/>
            <rFont val="Tahoma"/>
            <family val="2"/>
          </rPr>
          <t>indicated weight</t>
        </r>
      </text>
    </comment>
    <comment ref="G64" authorId="0" shapeId="0" xr:uid="{00000000-0006-0000-0000-000038000000}">
      <text>
        <r>
          <rPr>
            <sz val="8"/>
            <color indexed="81"/>
            <rFont val="Tahoma"/>
            <family val="2"/>
          </rPr>
          <t>indicated weight</t>
        </r>
      </text>
    </comment>
    <comment ref="A75" authorId="0" shapeId="0" xr:uid="{00000000-0006-0000-0000-000039000000}">
      <text>
        <r>
          <rPr>
            <b/>
            <sz val="8"/>
            <color indexed="81"/>
            <rFont val="Tahoma"/>
            <family val="2"/>
          </rPr>
          <t>applied load after taring</t>
        </r>
      </text>
    </comment>
    <comment ref="E75" authorId="0" shapeId="0" xr:uid="{00000000-0006-0000-0000-00003A000000}">
      <text>
        <r>
          <rPr>
            <b/>
            <sz val="8"/>
            <color indexed="81"/>
            <rFont val="Tahoma"/>
            <family val="2"/>
          </rPr>
          <t xml:space="preserve">Indicated weight
</t>
        </r>
        <r>
          <rPr>
            <sz val="8"/>
            <color indexed="81"/>
            <rFont val="Tahoma"/>
            <family val="2"/>
          </rPr>
          <t xml:space="preserve">
</t>
        </r>
      </text>
    </comment>
    <comment ref="Q104" authorId="1" shapeId="0" xr:uid="{00000000-0006-0000-0000-00003B000000}">
      <text>
        <r>
          <rPr>
            <b/>
            <sz val="9"/>
            <color indexed="81"/>
            <rFont val="Tahoma"/>
            <family val="2"/>
          </rPr>
          <t>weighing belt only with 4 areas</t>
        </r>
      </text>
    </comment>
    <comment ref="A106" authorId="1" shapeId="0" xr:uid="{00000000-0006-0000-0000-00003C000000}">
      <text>
        <r>
          <rPr>
            <b/>
            <sz val="9"/>
            <color indexed="81"/>
            <rFont val="Tahoma"/>
            <family val="2"/>
          </rPr>
          <t>when n&lt;=4 points of support:  L~1/3Max1; 
otherwise:  L~Max1/(n-1)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SLiebler</author>
    <author>Sigrid Liebler</author>
  </authors>
  <commentList>
    <comment ref="L6" authorId="0" shapeId="0" xr:uid="{00000000-0006-0000-0100-000001000000}">
      <text>
        <r>
          <rPr>
            <b/>
            <sz val="8"/>
            <color indexed="81"/>
            <rFont val="Tahoma"/>
            <family val="2"/>
          </rPr>
          <t>RVO-No., name</t>
        </r>
      </text>
    </comment>
    <comment ref="S6" authorId="0" shapeId="0" xr:uid="{00000000-0006-0000-0100-000002000000}">
      <text>
        <r>
          <rPr>
            <b/>
            <sz val="8"/>
            <color indexed="81"/>
            <rFont val="Tahoma"/>
            <family val="2"/>
          </rPr>
          <t>Sample load must be about</t>
        </r>
      </text>
    </comment>
    <comment ref="L7" authorId="0" shapeId="0" xr:uid="{00000000-0006-0000-0100-000003000000}">
      <text>
        <r>
          <rPr>
            <b/>
            <sz val="8"/>
            <color indexed="81"/>
            <rFont val="Tahoma"/>
            <family val="2"/>
          </rPr>
          <t>Serial-No. of scale</t>
        </r>
      </text>
    </comment>
    <comment ref="D8" authorId="0" shapeId="0" xr:uid="{00000000-0006-0000-0100-000004000000}">
      <text>
        <r>
          <rPr>
            <b/>
            <sz val="8"/>
            <color indexed="81"/>
            <rFont val="Tahoma"/>
            <family val="2"/>
          </rPr>
          <t>Maximum load,
first range</t>
        </r>
      </text>
    </comment>
    <comment ref="L8" authorId="0" shapeId="0" xr:uid="{00000000-0006-0000-0100-000005000000}">
      <text>
        <r>
          <rPr>
            <b/>
            <sz val="8"/>
            <color indexed="81"/>
            <rFont val="Tahoma"/>
            <family val="2"/>
          </rPr>
          <t>Serial-No. of indicator</t>
        </r>
      </text>
    </comment>
    <comment ref="D9" authorId="0" shapeId="0" xr:uid="{00000000-0006-0000-0100-000006000000}">
      <text>
        <r>
          <rPr>
            <b/>
            <sz val="8"/>
            <color indexed="81"/>
            <rFont val="Tahoma"/>
            <family val="2"/>
          </rPr>
          <t>Maximum load,
second range</t>
        </r>
      </text>
    </comment>
    <comment ref="L9" authorId="0" shapeId="0" xr:uid="{00000000-0006-0000-0100-000007000000}">
      <text>
        <r>
          <rPr>
            <b/>
            <sz val="8"/>
            <color indexed="81"/>
            <rFont val="Tahoma"/>
            <family val="2"/>
          </rPr>
          <t>TAC of indicator</t>
        </r>
      </text>
    </comment>
    <comment ref="S9" authorId="0" shapeId="0" xr:uid="{00000000-0006-0000-0100-000008000000}">
      <text>
        <r>
          <rPr>
            <b/>
            <sz val="8"/>
            <color indexed="81"/>
            <rFont val="Tahoma"/>
            <family val="2"/>
          </rPr>
          <t>aufzubringede Last etwa</t>
        </r>
      </text>
    </comment>
    <comment ref="D10" authorId="0" shapeId="0" xr:uid="{00000000-0006-0000-0100-000009000000}">
      <text>
        <r>
          <rPr>
            <b/>
            <sz val="8"/>
            <color indexed="81"/>
            <rFont val="Tahoma"/>
            <family val="2"/>
          </rPr>
          <t>Calibration value,
first range</t>
        </r>
      </text>
    </comment>
    <comment ref="L10" authorId="0" shapeId="0" xr:uid="{00000000-0006-0000-0100-00000A000000}">
      <text>
        <r>
          <rPr>
            <b/>
            <sz val="8"/>
            <color indexed="81"/>
            <rFont val="Tahoma"/>
            <family val="2"/>
          </rPr>
          <t>Software of indicator</t>
        </r>
      </text>
    </comment>
    <comment ref="D11" authorId="0" shapeId="0" xr:uid="{00000000-0006-0000-0100-00000B000000}">
      <text>
        <r>
          <rPr>
            <b/>
            <sz val="8"/>
            <color indexed="81"/>
            <rFont val="Tahoma"/>
            <family val="2"/>
          </rPr>
          <t>Calibration value,
second range</t>
        </r>
      </text>
    </comment>
    <comment ref="L12" authorId="0" shapeId="0" xr:uid="{00000000-0006-0000-0100-00000C000000}">
      <text>
        <r>
          <rPr>
            <b/>
            <sz val="8"/>
            <color indexed="81"/>
            <rFont val="Tahoma"/>
            <family val="2"/>
          </rPr>
          <t>No. Test weight sets</t>
        </r>
      </text>
    </comment>
    <comment ref="S13" authorId="0" shapeId="0" xr:uid="{00000000-0006-0000-0100-00000D000000}">
      <text>
        <r>
          <rPr>
            <b/>
            <sz val="8"/>
            <color indexed="81"/>
            <rFont val="Tahoma"/>
            <family val="2"/>
          </rPr>
          <t>Sample load must be about</t>
        </r>
      </text>
    </comment>
    <comment ref="P17" authorId="0" shapeId="0" xr:uid="{00000000-0006-0000-0100-00000E000000}">
      <text>
        <r>
          <rPr>
            <b/>
            <sz val="8"/>
            <color indexed="81"/>
            <rFont val="Tahoma"/>
            <family val="2"/>
          </rPr>
          <t>Quantity of load cells</t>
        </r>
      </text>
    </comment>
    <comment ref="S17" authorId="0" shapeId="0" xr:uid="{00000000-0006-0000-0100-00000F000000}">
      <text>
        <r>
          <rPr>
            <b/>
            <sz val="8"/>
            <color indexed="81"/>
            <rFont val="Tahoma"/>
            <family val="2"/>
          </rPr>
          <t>aufzubringede Last etwa</t>
        </r>
      </text>
    </comment>
    <comment ref="A23" authorId="0" shapeId="0" xr:uid="{00000000-0006-0000-0100-000010000000}">
      <text>
        <r>
          <rPr>
            <b/>
            <sz val="8"/>
            <color indexed="81"/>
            <rFont val="Tahoma"/>
            <family val="2"/>
          </rPr>
          <t>Sample load must be about</t>
        </r>
      </text>
    </comment>
    <comment ref="D23" authorId="0" shapeId="0" xr:uid="{00000000-0006-0000-0100-000011000000}">
      <text>
        <r>
          <rPr>
            <b/>
            <sz val="8"/>
            <color indexed="81"/>
            <rFont val="Tahoma"/>
            <family val="2"/>
          </rPr>
          <t>actual Sample load</t>
        </r>
      </text>
    </comment>
    <comment ref="G23" authorId="0" shapeId="0" xr:uid="{00000000-0006-0000-0100-000012000000}">
      <text>
        <r>
          <rPr>
            <b/>
            <sz val="8"/>
            <color indexed="81"/>
            <rFont val="Tahoma"/>
            <family val="2"/>
          </rPr>
          <t>Indication</t>
        </r>
      </text>
    </comment>
    <comment ref="I23" authorId="0" shapeId="0" xr:uid="{00000000-0006-0000-0100-000013000000}">
      <text>
        <r>
          <rPr>
            <b/>
            <sz val="8"/>
            <color indexed="81"/>
            <rFont val="Tahoma"/>
            <family val="2"/>
          </rPr>
          <t>Indication error = I - L</t>
        </r>
      </text>
    </comment>
    <comment ref="K23" authorId="0" shapeId="0" xr:uid="{00000000-0006-0000-0100-000014000000}">
      <text>
        <r>
          <rPr>
            <b/>
            <sz val="8"/>
            <color indexed="81"/>
            <rFont val="Tahoma"/>
            <family val="2"/>
          </rPr>
          <t>max. permissible error</t>
        </r>
      </text>
    </comment>
    <comment ref="N23" authorId="0" shapeId="0" xr:uid="{00000000-0006-0000-0100-000015000000}">
      <text>
        <r>
          <rPr>
            <b/>
            <sz val="8"/>
            <color indexed="81"/>
            <rFont val="Tahoma"/>
            <family val="2"/>
          </rPr>
          <t>error in multiple of e</t>
        </r>
      </text>
    </comment>
    <comment ref="B25" authorId="0" shapeId="0" xr:uid="{00000000-0006-0000-0100-000016000000}">
      <text>
        <r>
          <rPr>
            <b/>
            <sz val="8"/>
            <color indexed="81"/>
            <rFont val="Tahoma"/>
            <family val="2"/>
          </rPr>
          <t>50% Max 1</t>
        </r>
      </text>
    </comment>
    <comment ref="E25" authorId="0" shapeId="0" xr:uid="{00000000-0006-0000-0100-000017000000}">
      <text>
        <r>
          <rPr>
            <sz val="8"/>
            <color indexed="81"/>
            <rFont val="Tahoma"/>
            <family val="2"/>
          </rPr>
          <t>~80% Max 1</t>
        </r>
      </text>
    </comment>
    <comment ref="G25" authorId="0" shapeId="0" xr:uid="{00000000-0006-0000-0100-000018000000}">
      <text>
        <r>
          <rPr>
            <sz val="8"/>
            <color indexed="81"/>
            <rFont val="Tahoma"/>
            <family val="2"/>
          </rPr>
          <t>indicated weight</t>
        </r>
      </text>
    </comment>
    <comment ref="B26" authorId="0" shapeId="0" xr:uid="{00000000-0006-0000-0100-000019000000}">
      <text>
        <r>
          <rPr>
            <b/>
            <sz val="8"/>
            <color indexed="81"/>
            <rFont val="Tahoma"/>
            <family val="2"/>
          </rPr>
          <t>50% Max 1</t>
        </r>
      </text>
    </comment>
    <comment ref="B27" authorId="0" shapeId="0" xr:uid="{00000000-0006-0000-0100-00001A000000}">
      <text>
        <r>
          <rPr>
            <b/>
            <sz val="8"/>
            <color indexed="81"/>
            <rFont val="Tahoma"/>
            <family val="2"/>
          </rPr>
          <t>50% Max 1</t>
        </r>
      </text>
    </comment>
    <comment ref="B29" authorId="0" shapeId="0" xr:uid="{00000000-0006-0000-0100-00001B000000}">
      <text>
        <r>
          <rPr>
            <b/>
            <sz val="8"/>
            <color indexed="81"/>
            <rFont val="Tahoma"/>
            <family val="2"/>
          </rPr>
          <t>50% Max 2</t>
        </r>
      </text>
    </comment>
    <comment ref="E29" authorId="0" shapeId="0" xr:uid="{00000000-0006-0000-0100-00001C000000}">
      <text>
        <r>
          <rPr>
            <sz val="8"/>
            <color indexed="81"/>
            <rFont val="Tahoma"/>
            <family val="2"/>
          </rPr>
          <t>~80% Max 2</t>
        </r>
      </text>
    </comment>
    <comment ref="G29" authorId="0" shapeId="0" xr:uid="{00000000-0006-0000-0100-00001D000000}">
      <text>
        <r>
          <rPr>
            <sz val="8"/>
            <color indexed="81"/>
            <rFont val="Tahoma"/>
            <family val="2"/>
          </rPr>
          <t>indicated weight</t>
        </r>
      </text>
    </comment>
    <comment ref="B30" authorId="0" shapeId="0" xr:uid="{00000000-0006-0000-0100-00001E000000}">
      <text>
        <r>
          <rPr>
            <b/>
            <sz val="8"/>
            <color indexed="81"/>
            <rFont val="Tahoma"/>
            <family val="2"/>
          </rPr>
          <t>50% Max 2</t>
        </r>
      </text>
    </comment>
    <comment ref="B31" authorId="0" shapeId="0" xr:uid="{00000000-0006-0000-0100-00001F000000}">
      <text>
        <r>
          <rPr>
            <b/>
            <sz val="8"/>
            <color indexed="81"/>
            <rFont val="Tahoma"/>
            <family val="2"/>
          </rPr>
          <t>50% Max 2</t>
        </r>
      </text>
    </comment>
    <comment ref="A37" authorId="0" shapeId="0" xr:uid="{00000000-0006-0000-0100-000020000000}">
      <text>
        <r>
          <rPr>
            <b/>
            <sz val="8"/>
            <color indexed="81"/>
            <rFont val="Tahoma"/>
            <family val="2"/>
          </rPr>
          <t>added load until the indication increases to 1e</t>
        </r>
      </text>
    </comment>
    <comment ref="A44" authorId="0" shapeId="0" xr:uid="{00000000-0006-0000-0100-000021000000}">
      <text>
        <r>
          <rPr>
            <b/>
            <sz val="8"/>
            <color indexed="81"/>
            <rFont val="Tahoma"/>
            <family val="2"/>
          </rPr>
          <t>added load until the indication increases to 1e</t>
        </r>
      </text>
    </comment>
    <comment ref="A52" authorId="0" shapeId="0" xr:uid="{00000000-0006-0000-0100-000022000000}">
      <text>
        <r>
          <rPr>
            <b/>
            <sz val="8"/>
            <color indexed="81"/>
            <rFont val="Tahoma"/>
            <family val="2"/>
          </rPr>
          <t>Sample load must be about</t>
        </r>
      </text>
    </comment>
    <comment ref="D52" authorId="0" shapeId="0" xr:uid="{00000000-0006-0000-0100-000023000000}">
      <text>
        <r>
          <rPr>
            <b/>
            <sz val="8"/>
            <color indexed="81"/>
            <rFont val="Tahoma"/>
            <family val="2"/>
          </rPr>
          <t>actual Sample load</t>
        </r>
      </text>
    </comment>
    <comment ref="G52" authorId="0" shapeId="0" xr:uid="{00000000-0006-0000-0100-000024000000}">
      <text>
        <r>
          <rPr>
            <b/>
            <sz val="8"/>
            <color indexed="81"/>
            <rFont val="Tahoma"/>
            <family val="2"/>
          </rPr>
          <t>Indication</t>
        </r>
      </text>
    </comment>
    <comment ref="I52" authorId="0" shapeId="0" xr:uid="{00000000-0006-0000-0100-000025000000}">
      <text>
        <r>
          <rPr>
            <b/>
            <sz val="8"/>
            <color indexed="81"/>
            <rFont val="Tahoma"/>
            <family val="2"/>
          </rPr>
          <t>Indication error = I - L</t>
        </r>
      </text>
    </comment>
    <comment ref="K52" authorId="0" shapeId="0" xr:uid="{00000000-0006-0000-0100-000026000000}">
      <text>
        <r>
          <rPr>
            <b/>
            <sz val="8"/>
            <color indexed="81"/>
            <rFont val="Tahoma"/>
            <family val="2"/>
          </rPr>
          <t>max. permissible error</t>
        </r>
      </text>
    </comment>
    <comment ref="G54" authorId="0" shapeId="0" xr:uid="{00000000-0006-0000-0100-000027000000}">
      <text>
        <r>
          <rPr>
            <sz val="8"/>
            <color indexed="81"/>
            <rFont val="Tahoma"/>
            <family val="2"/>
          </rPr>
          <t>indicated weight</t>
        </r>
      </text>
    </comment>
    <comment ref="G55" authorId="0" shapeId="0" xr:uid="{00000000-0006-0000-0100-000028000000}">
      <text>
        <r>
          <rPr>
            <sz val="8"/>
            <color indexed="81"/>
            <rFont val="Tahoma"/>
            <family val="2"/>
          </rPr>
          <t>indicated weight</t>
        </r>
      </text>
    </comment>
    <comment ref="G56" authorId="0" shapeId="0" xr:uid="{00000000-0006-0000-0100-000029000000}">
      <text>
        <r>
          <rPr>
            <sz val="8"/>
            <color indexed="81"/>
            <rFont val="Tahoma"/>
            <family val="2"/>
          </rPr>
          <t>indicated weight</t>
        </r>
      </text>
    </comment>
    <comment ref="G57" authorId="0" shapeId="0" xr:uid="{00000000-0006-0000-0100-00002A000000}">
      <text>
        <r>
          <rPr>
            <sz val="8"/>
            <color indexed="81"/>
            <rFont val="Tahoma"/>
            <family val="2"/>
          </rPr>
          <t>indicated weight</t>
        </r>
      </text>
    </comment>
    <comment ref="G58" authorId="0" shapeId="0" xr:uid="{00000000-0006-0000-0100-00002B000000}">
      <text>
        <r>
          <rPr>
            <sz val="8"/>
            <color indexed="81"/>
            <rFont val="Tahoma"/>
            <family val="2"/>
          </rPr>
          <t>indicated weight</t>
        </r>
      </text>
    </comment>
    <comment ref="A59" authorId="0" shapeId="0" xr:uid="{00000000-0006-0000-0100-00002C000000}">
      <text>
        <r>
          <rPr>
            <b/>
            <sz val="8"/>
            <color indexed="81"/>
            <rFont val="Tahoma"/>
            <family val="2"/>
          </rPr>
          <t xml:space="preserve">please insert </t>
        </r>
        <r>
          <rPr>
            <b/>
            <sz val="8"/>
            <color indexed="81"/>
            <rFont val="Calibri"/>
            <family val="2"/>
          </rPr>
          <t>[e]</t>
        </r>
        <r>
          <rPr>
            <b/>
            <sz val="8"/>
            <color indexed="81"/>
            <rFont val="Tahoma"/>
            <family val="2"/>
          </rPr>
          <t xml:space="preserve"> between "A42" and "A45"</t>
        </r>
      </text>
    </comment>
    <comment ref="D59" authorId="0" shapeId="0" xr:uid="{00000000-0006-0000-0100-00002D000000}">
      <text>
        <r>
          <rPr>
            <b/>
            <sz val="8"/>
            <color indexed="81"/>
            <rFont val="Tahoma"/>
            <family val="2"/>
          </rPr>
          <t xml:space="preserve">please insert </t>
        </r>
        <r>
          <rPr>
            <b/>
            <sz val="8"/>
            <color indexed="81"/>
            <rFont val="Calibri"/>
            <family val="2"/>
          </rPr>
          <t>[e]</t>
        </r>
        <r>
          <rPr>
            <b/>
            <sz val="8"/>
            <color indexed="81"/>
            <rFont val="Tahoma"/>
            <family val="2"/>
          </rPr>
          <t xml:space="preserve"> between "A42" and "A45"</t>
        </r>
      </text>
    </comment>
    <comment ref="G59" authorId="0" shapeId="0" xr:uid="{00000000-0006-0000-0100-00002E000000}">
      <text>
        <r>
          <rPr>
            <sz val="8"/>
            <color indexed="81"/>
            <rFont val="Tahoma"/>
            <family val="2"/>
          </rPr>
          <t>indicated weight</t>
        </r>
      </text>
    </comment>
    <comment ref="A60" authorId="0" shapeId="0" xr:uid="{00000000-0006-0000-0100-00002F000000}">
      <text>
        <r>
          <rPr>
            <b/>
            <sz val="8"/>
            <color indexed="81"/>
            <rFont val="Tahoma"/>
            <family val="2"/>
          </rPr>
          <t xml:space="preserve">please insert </t>
        </r>
        <r>
          <rPr>
            <b/>
            <sz val="8"/>
            <color indexed="81"/>
            <rFont val="Calibri"/>
            <family val="2"/>
          </rPr>
          <t>[e]</t>
        </r>
        <r>
          <rPr>
            <b/>
            <sz val="8"/>
            <color indexed="81"/>
            <rFont val="Tahoma"/>
            <family val="2"/>
          </rPr>
          <t xml:space="preserve"> between "A42" and "A45"</t>
        </r>
      </text>
    </comment>
    <comment ref="D60" authorId="0" shapeId="0" xr:uid="{00000000-0006-0000-0100-000030000000}">
      <text>
        <r>
          <rPr>
            <b/>
            <sz val="8"/>
            <color indexed="81"/>
            <rFont val="Tahoma"/>
            <family val="2"/>
          </rPr>
          <t xml:space="preserve">please insert </t>
        </r>
        <r>
          <rPr>
            <b/>
            <sz val="8"/>
            <color indexed="81"/>
            <rFont val="Calibri"/>
            <family val="2"/>
          </rPr>
          <t>[e]</t>
        </r>
        <r>
          <rPr>
            <b/>
            <sz val="8"/>
            <color indexed="81"/>
            <rFont val="Tahoma"/>
            <family val="2"/>
          </rPr>
          <t xml:space="preserve"> between "A42" and "A45"</t>
        </r>
      </text>
    </comment>
    <comment ref="G60" authorId="0" shapeId="0" xr:uid="{00000000-0006-0000-0100-000031000000}">
      <text>
        <r>
          <rPr>
            <sz val="8"/>
            <color indexed="81"/>
            <rFont val="Tahoma"/>
            <family val="2"/>
          </rPr>
          <t>indicated weight</t>
        </r>
      </text>
    </comment>
    <comment ref="G61" authorId="0" shapeId="0" xr:uid="{00000000-0006-0000-0100-000032000000}">
      <text>
        <r>
          <rPr>
            <sz val="8"/>
            <color indexed="81"/>
            <rFont val="Tahoma"/>
            <family val="2"/>
          </rPr>
          <t>indicated weight</t>
        </r>
      </text>
    </comment>
    <comment ref="G62" authorId="0" shapeId="0" xr:uid="{00000000-0006-0000-0100-000033000000}">
      <text>
        <r>
          <rPr>
            <sz val="8"/>
            <color indexed="81"/>
            <rFont val="Tahoma"/>
            <family val="2"/>
          </rPr>
          <t>indicated weight</t>
        </r>
      </text>
    </comment>
    <comment ref="G63" authorId="0" shapeId="0" xr:uid="{00000000-0006-0000-0100-000034000000}">
      <text>
        <r>
          <rPr>
            <sz val="8"/>
            <color indexed="81"/>
            <rFont val="Tahoma"/>
            <family val="2"/>
          </rPr>
          <t>indicated weight</t>
        </r>
      </text>
    </comment>
    <comment ref="G64" authorId="0" shapeId="0" xr:uid="{00000000-0006-0000-0100-000035000000}">
      <text>
        <r>
          <rPr>
            <sz val="8"/>
            <color indexed="81"/>
            <rFont val="Tahoma"/>
            <family val="2"/>
          </rPr>
          <t>indicated weight</t>
        </r>
      </text>
    </comment>
    <comment ref="G65" authorId="0" shapeId="0" xr:uid="{00000000-0006-0000-0100-000036000000}">
      <text>
        <r>
          <rPr>
            <sz val="8"/>
            <color indexed="81"/>
            <rFont val="Tahoma"/>
            <family val="2"/>
          </rPr>
          <t>indicated weight</t>
        </r>
      </text>
    </comment>
    <comment ref="G66" authorId="0" shapeId="0" xr:uid="{00000000-0006-0000-0100-000037000000}">
      <text>
        <r>
          <rPr>
            <sz val="8"/>
            <color indexed="81"/>
            <rFont val="Tahoma"/>
            <family val="2"/>
          </rPr>
          <t>indicated weight</t>
        </r>
      </text>
    </comment>
    <comment ref="G67" authorId="0" shapeId="0" xr:uid="{00000000-0006-0000-0100-000038000000}">
      <text>
        <r>
          <rPr>
            <sz val="8"/>
            <color indexed="81"/>
            <rFont val="Tahoma"/>
            <family val="2"/>
          </rPr>
          <t>indicated weight</t>
        </r>
      </text>
    </comment>
    <comment ref="G68" authorId="0" shapeId="0" xr:uid="{00000000-0006-0000-0100-000039000000}">
      <text>
        <r>
          <rPr>
            <sz val="8"/>
            <color indexed="81"/>
            <rFont val="Tahoma"/>
            <family val="2"/>
          </rPr>
          <t>indicated weight</t>
        </r>
      </text>
    </comment>
    <comment ref="A79" authorId="0" shapeId="0" xr:uid="{00000000-0006-0000-0100-00003A000000}">
      <text>
        <r>
          <rPr>
            <b/>
            <sz val="8"/>
            <color indexed="81"/>
            <rFont val="Tahoma"/>
            <family val="2"/>
          </rPr>
          <t>applied load after taring</t>
        </r>
      </text>
    </comment>
    <comment ref="E79" authorId="0" shapeId="0" xr:uid="{00000000-0006-0000-0100-00003B000000}">
      <text>
        <r>
          <rPr>
            <b/>
            <sz val="8"/>
            <color indexed="81"/>
            <rFont val="Tahoma"/>
            <family val="2"/>
          </rPr>
          <t xml:space="preserve">Indicated weight
</t>
        </r>
        <r>
          <rPr>
            <sz val="8"/>
            <color indexed="81"/>
            <rFont val="Tahoma"/>
            <family val="2"/>
          </rPr>
          <t xml:space="preserve">
</t>
        </r>
      </text>
    </comment>
    <comment ref="Q108" authorId="1" shapeId="0" xr:uid="{00000000-0006-0000-0100-00003C000000}">
      <text>
        <r>
          <rPr>
            <b/>
            <sz val="9"/>
            <color indexed="81"/>
            <rFont val="Tahoma"/>
            <family val="2"/>
          </rPr>
          <t>weighing belt only with 4 areas</t>
        </r>
      </text>
    </comment>
    <comment ref="A110" authorId="1" shapeId="0" xr:uid="{00000000-0006-0000-0100-00003D000000}">
      <text>
        <r>
          <rPr>
            <b/>
            <sz val="9"/>
            <color indexed="81"/>
            <rFont val="Tahoma"/>
            <family val="2"/>
          </rPr>
          <t>when n&lt;=4 points of support:  L~1/3Max1; 
otherwise:  L~Max1/(n-1)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SLiebler</author>
    <author>Sigrid Liebler</author>
  </authors>
  <commentList>
    <comment ref="L6" authorId="0" shapeId="0" xr:uid="{00000000-0006-0000-0200-000001000000}">
      <text>
        <r>
          <rPr>
            <b/>
            <sz val="8"/>
            <color indexed="81"/>
            <rFont val="Tahoma"/>
            <family val="2"/>
          </rPr>
          <t>RVO-No., name</t>
        </r>
      </text>
    </comment>
    <comment ref="S6" authorId="0" shapeId="0" xr:uid="{00000000-0006-0000-0200-000002000000}">
      <text>
        <r>
          <rPr>
            <b/>
            <sz val="8"/>
            <color indexed="81"/>
            <rFont val="Tahoma"/>
            <family val="2"/>
          </rPr>
          <t>Sample load must be about</t>
        </r>
      </text>
    </comment>
    <comment ref="L7" authorId="0" shapeId="0" xr:uid="{00000000-0006-0000-0200-000003000000}">
      <text>
        <r>
          <rPr>
            <b/>
            <sz val="8"/>
            <color indexed="81"/>
            <rFont val="Tahoma"/>
            <family val="2"/>
          </rPr>
          <t>Serial-No. of scale</t>
        </r>
      </text>
    </comment>
    <comment ref="D8" authorId="0" shapeId="0" xr:uid="{00000000-0006-0000-0200-000004000000}">
      <text>
        <r>
          <rPr>
            <b/>
            <sz val="8"/>
            <color indexed="81"/>
            <rFont val="Tahoma"/>
            <family val="2"/>
          </rPr>
          <t>Maximum load,
first range</t>
        </r>
      </text>
    </comment>
    <comment ref="L8" authorId="0" shapeId="0" xr:uid="{00000000-0006-0000-0200-000005000000}">
      <text>
        <r>
          <rPr>
            <b/>
            <sz val="8"/>
            <color indexed="81"/>
            <rFont val="Tahoma"/>
            <family val="2"/>
          </rPr>
          <t>Serial-No. of indicator</t>
        </r>
      </text>
    </comment>
    <comment ref="D9" authorId="0" shapeId="0" xr:uid="{00000000-0006-0000-0200-000006000000}">
      <text>
        <r>
          <rPr>
            <b/>
            <sz val="8"/>
            <color indexed="81"/>
            <rFont val="Tahoma"/>
            <family val="2"/>
          </rPr>
          <t>Maximum load,
second range</t>
        </r>
      </text>
    </comment>
    <comment ref="L9" authorId="0" shapeId="0" xr:uid="{00000000-0006-0000-0200-000007000000}">
      <text>
        <r>
          <rPr>
            <b/>
            <sz val="8"/>
            <color indexed="81"/>
            <rFont val="Tahoma"/>
            <family val="2"/>
          </rPr>
          <t>TAC of indicator</t>
        </r>
      </text>
    </comment>
    <comment ref="S9" authorId="0" shapeId="0" xr:uid="{00000000-0006-0000-0200-000008000000}">
      <text>
        <r>
          <rPr>
            <b/>
            <sz val="8"/>
            <color indexed="81"/>
            <rFont val="Tahoma"/>
            <family val="2"/>
          </rPr>
          <t>aufzubringede Last etwa</t>
        </r>
      </text>
    </comment>
    <comment ref="D10" authorId="0" shapeId="0" xr:uid="{00000000-0006-0000-0200-000009000000}">
      <text>
        <r>
          <rPr>
            <b/>
            <sz val="8"/>
            <color indexed="81"/>
            <rFont val="Tahoma"/>
            <family val="2"/>
          </rPr>
          <t>Calibration value,
first range</t>
        </r>
      </text>
    </comment>
    <comment ref="L10" authorId="0" shapeId="0" xr:uid="{00000000-0006-0000-0200-00000A000000}">
      <text>
        <r>
          <rPr>
            <b/>
            <sz val="8"/>
            <color indexed="81"/>
            <rFont val="Tahoma"/>
            <family val="2"/>
          </rPr>
          <t>Software of indicator</t>
        </r>
      </text>
    </comment>
    <comment ref="D11" authorId="0" shapeId="0" xr:uid="{00000000-0006-0000-0200-00000B000000}">
      <text>
        <r>
          <rPr>
            <b/>
            <sz val="8"/>
            <color indexed="81"/>
            <rFont val="Tahoma"/>
            <family val="2"/>
          </rPr>
          <t>Calibration value,
second range</t>
        </r>
      </text>
    </comment>
    <comment ref="L12" authorId="0" shapeId="0" xr:uid="{00000000-0006-0000-0200-00000C000000}">
      <text>
        <r>
          <rPr>
            <b/>
            <sz val="8"/>
            <color indexed="81"/>
            <rFont val="Tahoma"/>
            <family val="2"/>
          </rPr>
          <t>No. Test weight sets</t>
        </r>
      </text>
    </comment>
    <comment ref="S13" authorId="0" shapeId="0" xr:uid="{00000000-0006-0000-0200-00000D000000}">
      <text>
        <r>
          <rPr>
            <b/>
            <sz val="8"/>
            <color indexed="81"/>
            <rFont val="Tahoma"/>
            <family val="2"/>
          </rPr>
          <t>Sample load must be about</t>
        </r>
      </text>
    </comment>
    <comment ref="P17" authorId="0" shapeId="0" xr:uid="{00000000-0006-0000-0200-00000E000000}">
      <text>
        <r>
          <rPr>
            <b/>
            <sz val="8"/>
            <color indexed="81"/>
            <rFont val="Tahoma"/>
            <family val="2"/>
          </rPr>
          <t>Quantity of load cells</t>
        </r>
      </text>
    </comment>
    <comment ref="S17" authorId="0" shapeId="0" xr:uid="{00000000-0006-0000-0200-00000F000000}">
      <text>
        <r>
          <rPr>
            <b/>
            <sz val="8"/>
            <color indexed="81"/>
            <rFont val="Tahoma"/>
            <family val="2"/>
          </rPr>
          <t>aufzubringede Last etwa</t>
        </r>
      </text>
    </comment>
    <comment ref="A23" authorId="0" shapeId="0" xr:uid="{00000000-0006-0000-0200-000010000000}">
      <text>
        <r>
          <rPr>
            <b/>
            <sz val="8"/>
            <color indexed="81"/>
            <rFont val="Tahoma"/>
            <family val="2"/>
          </rPr>
          <t>Sample load must be about</t>
        </r>
      </text>
    </comment>
    <comment ref="D23" authorId="0" shapeId="0" xr:uid="{00000000-0006-0000-0200-000011000000}">
      <text>
        <r>
          <rPr>
            <b/>
            <sz val="8"/>
            <color indexed="81"/>
            <rFont val="Tahoma"/>
            <family val="2"/>
          </rPr>
          <t>actual Sample load</t>
        </r>
      </text>
    </comment>
    <comment ref="G23" authorId="0" shapeId="0" xr:uid="{00000000-0006-0000-0200-000012000000}">
      <text>
        <r>
          <rPr>
            <b/>
            <sz val="8"/>
            <color indexed="81"/>
            <rFont val="Tahoma"/>
            <family val="2"/>
          </rPr>
          <t>Indication</t>
        </r>
      </text>
    </comment>
    <comment ref="I23" authorId="0" shapeId="0" xr:uid="{00000000-0006-0000-0200-000013000000}">
      <text>
        <r>
          <rPr>
            <b/>
            <sz val="8"/>
            <color indexed="81"/>
            <rFont val="Tahoma"/>
            <family val="2"/>
          </rPr>
          <t>Indication error = I - L</t>
        </r>
      </text>
    </comment>
    <comment ref="K23" authorId="0" shapeId="0" xr:uid="{00000000-0006-0000-0200-000014000000}">
      <text>
        <r>
          <rPr>
            <b/>
            <sz val="8"/>
            <color indexed="81"/>
            <rFont val="Tahoma"/>
            <family val="2"/>
          </rPr>
          <t>max. permissible error</t>
        </r>
      </text>
    </comment>
    <comment ref="N23" authorId="0" shapeId="0" xr:uid="{00000000-0006-0000-0200-000015000000}">
      <text>
        <r>
          <rPr>
            <b/>
            <sz val="8"/>
            <color indexed="81"/>
            <rFont val="Tahoma"/>
            <family val="2"/>
          </rPr>
          <t>error in multiple of e</t>
        </r>
      </text>
    </comment>
    <comment ref="B25" authorId="0" shapeId="0" xr:uid="{00000000-0006-0000-0200-000016000000}">
      <text>
        <r>
          <rPr>
            <b/>
            <sz val="8"/>
            <color indexed="81"/>
            <rFont val="Tahoma"/>
            <family val="2"/>
          </rPr>
          <t>50% Max 1</t>
        </r>
      </text>
    </comment>
    <comment ref="E25" authorId="0" shapeId="0" xr:uid="{00000000-0006-0000-0200-000017000000}">
      <text>
        <r>
          <rPr>
            <sz val="8"/>
            <color indexed="81"/>
            <rFont val="Tahoma"/>
            <family val="2"/>
          </rPr>
          <t>~80% Max 1</t>
        </r>
      </text>
    </comment>
    <comment ref="G25" authorId="0" shapeId="0" xr:uid="{00000000-0006-0000-0200-000018000000}">
      <text>
        <r>
          <rPr>
            <sz val="8"/>
            <color indexed="81"/>
            <rFont val="Tahoma"/>
            <family val="2"/>
          </rPr>
          <t>indicated weight</t>
        </r>
      </text>
    </comment>
    <comment ref="B26" authorId="0" shapeId="0" xr:uid="{00000000-0006-0000-0200-000019000000}">
      <text>
        <r>
          <rPr>
            <b/>
            <sz val="8"/>
            <color indexed="81"/>
            <rFont val="Tahoma"/>
            <family val="2"/>
          </rPr>
          <t>50% Max 1</t>
        </r>
      </text>
    </comment>
    <comment ref="B27" authorId="0" shapeId="0" xr:uid="{00000000-0006-0000-0200-00001A000000}">
      <text>
        <r>
          <rPr>
            <b/>
            <sz val="8"/>
            <color indexed="81"/>
            <rFont val="Tahoma"/>
            <family val="2"/>
          </rPr>
          <t>50% Max 1</t>
        </r>
      </text>
    </comment>
    <comment ref="B29" authorId="0" shapeId="0" xr:uid="{00000000-0006-0000-0200-00001B000000}">
      <text>
        <r>
          <rPr>
            <b/>
            <sz val="8"/>
            <color indexed="81"/>
            <rFont val="Tahoma"/>
            <family val="2"/>
          </rPr>
          <t>50% Max 2</t>
        </r>
      </text>
    </comment>
    <comment ref="E29" authorId="0" shapeId="0" xr:uid="{00000000-0006-0000-0200-00001C000000}">
      <text>
        <r>
          <rPr>
            <sz val="8"/>
            <color indexed="81"/>
            <rFont val="Tahoma"/>
            <family val="2"/>
          </rPr>
          <t>~80% Max 2</t>
        </r>
      </text>
    </comment>
    <comment ref="G29" authorId="0" shapeId="0" xr:uid="{00000000-0006-0000-0200-00001D000000}">
      <text>
        <r>
          <rPr>
            <sz val="8"/>
            <color indexed="81"/>
            <rFont val="Tahoma"/>
            <family val="2"/>
          </rPr>
          <t>indicated weight</t>
        </r>
      </text>
    </comment>
    <comment ref="B30" authorId="0" shapeId="0" xr:uid="{00000000-0006-0000-0200-00001E000000}">
      <text>
        <r>
          <rPr>
            <b/>
            <sz val="8"/>
            <color indexed="81"/>
            <rFont val="Tahoma"/>
            <family val="2"/>
          </rPr>
          <t>50% Max 2</t>
        </r>
      </text>
    </comment>
    <comment ref="B31" authorId="0" shapeId="0" xr:uid="{00000000-0006-0000-0200-00001F000000}">
      <text>
        <r>
          <rPr>
            <b/>
            <sz val="8"/>
            <color indexed="81"/>
            <rFont val="Tahoma"/>
            <family val="2"/>
          </rPr>
          <t>50% Max 2</t>
        </r>
      </text>
    </comment>
    <comment ref="A37" authorId="0" shapeId="0" xr:uid="{00000000-0006-0000-0200-000020000000}">
      <text>
        <r>
          <rPr>
            <b/>
            <sz val="8"/>
            <color indexed="81"/>
            <rFont val="Tahoma"/>
            <family val="2"/>
          </rPr>
          <t>added load until the indication increases to 1e</t>
        </r>
      </text>
    </comment>
    <comment ref="A44" authorId="0" shapeId="0" xr:uid="{00000000-0006-0000-0200-000021000000}">
      <text>
        <r>
          <rPr>
            <b/>
            <sz val="8"/>
            <color indexed="81"/>
            <rFont val="Tahoma"/>
            <family val="2"/>
          </rPr>
          <t>added load until the indication increases to 1e</t>
        </r>
      </text>
    </comment>
    <comment ref="A52" authorId="0" shapeId="0" xr:uid="{00000000-0006-0000-0200-000022000000}">
      <text>
        <r>
          <rPr>
            <b/>
            <sz val="8"/>
            <color indexed="81"/>
            <rFont val="Tahoma"/>
            <family val="2"/>
          </rPr>
          <t>Sample load must be about</t>
        </r>
      </text>
    </comment>
    <comment ref="D52" authorId="0" shapeId="0" xr:uid="{00000000-0006-0000-0200-000023000000}">
      <text>
        <r>
          <rPr>
            <b/>
            <sz val="8"/>
            <color indexed="81"/>
            <rFont val="Tahoma"/>
            <family val="2"/>
          </rPr>
          <t>actual Sample load</t>
        </r>
      </text>
    </comment>
    <comment ref="G52" authorId="0" shapeId="0" xr:uid="{00000000-0006-0000-0200-000024000000}">
      <text>
        <r>
          <rPr>
            <b/>
            <sz val="8"/>
            <color indexed="81"/>
            <rFont val="Tahoma"/>
            <family val="2"/>
          </rPr>
          <t>Indication</t>
        </r>
      </text>
    </comment>
    <comment ref="I52" authorId="0" shapeId="0" xr:uid="{00000000-0006-0000-0200-000025000000}">
      <text>
        <r>
          <rPr>
            <b/>
            <sz val="8"/>
            <color indexed="81"/>
            <rFont val="Tahoma"/>
            <family val="2"/>
          </rPr>
          <t>Indication error = I - L</t>
        </r>
      </text>
    </comment>
    <comment ref="K52" authorId="0" shapeId="0" xr:uid="{00000000-0006-0000-0200-000026000000}">
      <text>
        <r>
          <rPr>
            <b/>
            <sz val="8"/>
            <color indexed="81"/>
            <rFont val="Tahoma"/>
            <family val="2"/>
          </rPr>
          <t>max. permissible error</t>
        </r>
      </text>
    </comment>
    <comment ref="G54" authorId="0" shapeId="0" xr:uid="{00000000-0006-0000-0200-000027000000}">
      <text>
        <r>
          <rPr>
            <sz val="8"/>
            <color indexed="81"/>
            <rFont val="Tahoma"/>
            <family val="2"/>
          </rPr>
          <t>indicated weight</t>
        </r>
      </text>
    </comment>
    <comment ref="G55" authorId="0" shapeId="0" xr:uid="{00000000-0006-0000-0200-000028000000}">
      <text>
        <r>
          <rPr>
            <sz val="8"/>
            <color indexed="81"/>
            <rFont val="Tahoma"/>
            <family val="2"/>
          </rPr>
          <t>indicated weight</t>
        </r>
      </text>
    </comment>
    <comment ref="G56" authorId="0" shapeId="0" xr:uid="{00000000-0006-0000-0200-000029000000}">
      <text>
        <r>
          <rPr>
            <sz val="8"/>
            <color indexed="81"/>
            <rFont val="Tahoma"/>
            <family val="2"/>
          </rPr>
          <t>indicated weight</t>
        </r>
      </text>
    </comment>
    <comment ref="G57" authorId="0" shapeId="0" xr:uid="{00000000-0006-0000-0200-00002A000000}">
      <text>
        <r>
          <rPr>
            <sz val="8"/>
            <color indexed="81"/>
            <rFont val="Tahoma"/>
            <family val="2"/>
          </rPr>
          <t>indicated weight</t>
        </r>
      </text>
    </comment>
    <comment ref="G58" authorId="0" shapeId="0" xr:uid="{00000000-0006-0000-0200-00002B000000}">
      <text>
        <r>
          <rPr>
            <sz val="8"/>
            <color indexed="81"/>
            <rFont val="Tahoma"/>
            <family val="2"/>
          </rPr>
          <t>indicated weight</t>
        </r>
      </text>
    </comment>
    <comment ref="A59" authorId="0" shapeId="0" xr:uid="{00000000-0006-0000-0200-00002C000000}">
      <text>
        <r>
          <rPr>
            <b/>
            <sz val="8"/>
            <color indexed="81"/>
            <rFont val="Tahoma"/>
            <family val="2"/>
          </rPr>
          <t xml:space="preserve">please insert </t>
        </r>
        <r>
          <rPr>
            <b/>
            <sz val="8"/>
            <color indexed="81"/>
            <rFont val="Calibri"/>
            <family val="2"/>
          </rPr>
          <t>[e]</t>
        </r>
        <r>
          <rPr>
            <b/>
            <sz val="8"/>
            <color indexed="81"/>
            <rFont val="Tahoma"/>
            <family val="2"/>
          </rPr>
          <t xml:space="preserve"> between "A42" and "A45"</t>
        </r>
      </text>
    </comment>
    <comment ref="D59" authorId="0" shapeId="0" xr:uid="{00000000-0006-0000-0200-00002D000000}">
      <text>
        <r>
          <rPr>
            <b/>
            <sz val="8"/>
            <color indexed="81"/>
            <rFont val="Tahoma"/>
            <family val="2"/>
          </rPr>
          <t xml:space="preserve">please insert </t>
        </r>
        <r>
          <rPr>
            <b/>
            <sz val="8"/>
            <color indexed="81"/>
            <rFont val="Calibri"/>
            <family val="2"/>
          </rPr>
          <t>[e]</t>
        </r>
        <r>
          <rPr>
            <b/>
            <sz val="8"/>
            <color indexed="81"/>
            <rFont val="Tahoma"/>
            <family val="2"/>
          </rPr>
          <t xml:space="preserve"> between "A42" and "A45"</t>
        </r>
      </text>
    </comment>
    <comment ref="G59" authorId="0" shapeId="0" xr:uid="{00000000-0006-0000-0200-00002E000000}">
      <text>
        <r>
          <rPr>
            <sz val="8"/>
            <color indexed="81"/>
            <rFont val="Tahoma"/>
            <family val="2"/>
          </rPr>
          <t>indicated weight</t>
        </r>
      </text>
    </comment>
    <comment ref="A60" authorId="0" shapeId="0" xr:uid="{00000000-0006-0000-0200-00002F000000}">
      <text>
        <r>
          <rPr>
            <b/>
            <sz val="8"/>
            <color indexed="81"/>
            <rFont val="Tahoma"/>
            <family val="2"/>
          </rPr>
          <t xml:space="preserve">please insert </t>
        </r>
        <r>
          <rPr>
            <b/>
            <sz val="8"/>
            <color indexed="81"/>
            <rFont val="Calibri"/>
            <family val="2"/>
          </rPr>
          <t>[e]</t>
        </r>
        <r>
          <rPr>
            <b/>
            <sz val="8"/>
            <color indexed="81"/>
            <rFont val="Tahoma"/>
            <family val="2"/>
          </rPr>
          <t xml:space="preserve"> between "A42" and "A45"</t>
        </r>
      </text>
    </comment>
    <comment ref="D60" authorId="0" shapeId="0" xr:uid="{00000000-0006-0000-0200-000030000000}">
      <text>
        <r>
          <rPr>
            <b/>
            <sz val="8"/>
            <color indexed="81"/>
            <rFont val="Tahoma"/>
            <family val="2"/>
          </rPr>
          <t xml:space="preserve">please insert </t>
        </r>
        <r>
          <rPr>
            <b/>
            <sz val="8"/>
            <color indexed="81"/>
            <rFont val="Calibri"/>
            <family val="2"/>
          </rPr>
          <t>[e]</t>
        </r>
        <r>
          <rPr>
            <b/>
            <sz val="8"/>
            <color indexed="81"/>
            <rFont val="Tahoma"/>
            <family val="2"/>
          </rPr>
          <t xml:space="preserve"> between "A42" and "A45"</t>
        </r>
      </text>
    </comment>
    <comment ref="G60" authorId="0" shapeId="0" xr:uid="{00000000-0006-0000-0200-000031000000}">
      <text>
        <r>
          <rPr>
            <sz val="8"/>
            <color indexed="81"/>
            <rFont val="Tahoma"/>
            <family val="2"/>
          </rPr>
          <t>indicated weight</t>
        </r>
      </text>
    </comment>
    <comment ref="G61" authorId="0" shapeId="0" xr:uid="{00000000-0006-0000-0200-000032000000}">
      <text>
        <r>
          <rPr>
            <sz val="8"/>
            <color indexed="81"/>
            <rFont val="Tahoma"/>
            <family val="2"/>
          </rPr>
          <t>indicated weight</t>
        </r>
      </text>
    </comment>
    <comment ref="G62" authorId="0" shapeId="0" xr:uid="{00000000-0006-0000-0200-000033000000}">
      <text>
        <r>
          <rPr>
            <sz val="8"/>
            <color indexed="81"/>
            <rFont val="Tahoma"/>
            <family val="2"/>
          </rPr>
          <t>indicated weight</t>
        </r>
      </text>
    </comment>
    <comment ref="G63" authorId="0" shapeId="0" xr:uid="{00000000-0006-0000-0200-000034000000}">
      <text>
        <r>
          <rPr>
            <sz val="8"/>
            <color indexed="81"/>
            <rFont val="Tahoma"/>
            <family val="2"/>
          </rPr>
          <t>indicated weight</t>
        </r>
      </text>
    </comment>
    <comment ref="G64" authorId="0" shapeId="0" xr:uid="{00000000-0006-0000-0200-000035000000}">
      <text>
        <r>
          <rPr>
            <sz val="8"/>
            <color indexed="81"/>
            <rFont val="Tahoma"/>
            <family val="2"/>
          </rPr>
          <t>indicated weight</t>
        </r>
      </text>
    </comment>
    <comment ref="G65" authorId="0" shapeId="0" xr:uid="{00000000-0006-0000-0200-000036000000}">
      <text>
        <r>
          <rPr>
            <sz val="8"/>
            <color indexed="81"/>
            <rFont val="Tahoma"/>
            <family val="2"/>
          </rPr>
          <t>indicated weight</t>
        </r>
      </text>
    </comment>
    <comment ref="G66" authorId="0" shapeId="0" xr:uid="{00000000-0006-0000-0200-000037000000}">
      <text>
        <r>
          <rPr>
            <sz val="8"/>
            <color indexed="81"/>
            <rFont val="Tahoma"/>
            <family val="2"/>
          </rPr>
          <t>indicated weight</t>
        </r>
      </text>
    </comment>
    <comment ref="G67" authorId="0" shapeId="0" xr:uid="{00000000-0006-0000-0200-000038000000}">
      <text>
        <r>
          <rPr>
            <sz val="8"/>
            <color indexed="81"/>
            <rFont val="Tahoma"/>
            <family val="2"/>
          </rPr>
          <t>indicated weight</t>
        </r>
      </text>
    </comment>
    <comment ref="G68" authorId="0" shapeId="0" xr:uid="{00000000-0006-0000-0200-000039000000}">
      <text>
        <r>
          <rPr>
            <sz val="8"/>
            <color indexed="81"/>
            <rFont val="Tahoma"/>
            <family val="2"/>
          </rPr>
          <t>indicated weight</t>
        </r>
      </text>
    </comment>
    <comment ref="A78" authorId="0" shapeId="0" xr:uid="{00000000-0006-0000-0200-00003A000000}">
      <text>
        <r>
          <rPr>
            <b/>
            <sz val="8"/>
            <color indexed="81"/>
            <rFont val="Tahoma"/>
            <family val="2"/>
          </rPr>
          <t>applied load after taring</t>
        </r>
      </text>
    </comment>
    <comment ref="E78" authorId="0" shapeId="0" xr:uid="{00000000-0006-0000-0200-00003B000000}">
      <text>
        <r>
          <rPr>
            <b/>
            <sz val="8"/>
            <color indexed="81"/>
            <rFont val="Tahoma"/>
            <family val="2"/>
          </rPr>
          <t xml:space="preserve">Indicated weight
</t>
        </r>
        <r>
          <rPr>
            <sz val="8"/>
            <color indexed="81"/>
            <rFont val="Tahoma"/>
            <family val="2"/>
          </rPr>
          <t xml:space="preserve">
</t>
        </r>
      </text>
    </comment>
    <comment ref="A103" authorId="1" shapeId="0" xr:uid="{00000000-0006-0000-0200-00003C000000}">
      <text>
        <r>
          <rPr>
            <b/>
            <sz val="9"/>
            <color indexed="81"/>
            <rFont val="Tahoma"/>
            <family val="2"/>
          </rPr>
          <t>when n&lt;=4 points of support:  L~1/3Max1; 
otherwise:  L~Max1/(n-1)</t>
        </r>
      </text>
    </comment>
    <comment ref="K123" authorId="0" shapeId="0" xr:uid="{00000000-0006-0000-0200-00003D000000}">
      <text>
        <r>
          <rPr>
            <b/>
            <sz val="8"/>
            <color indexed="81"/>
            <rFont val="Tahoma"/>
            <family val="2"/>
          </rPr>
          <t>length / m</t>
        </r>
      </text>
    </comment>
    <comment ref="N123" authorId="0" shapeId="0" xr:uid="{00000000-0006-0000-0200-00003E000000}">
      <text>
        <r>
          <rPr>
            <b/>
            <sz val="8"/>
            <color indexed="81"/>
            <rFont val="Tahoma"/>
            <family val="2"/>
          </rPr>
          <t>width / m</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SLiebler</author>
    <author>Sigrid Liebler</author>
  </authors>
  <commentList>
    <comment ref="L6" authorId="0" shapeId="0" xr:uid="{00000000-0006-0000-0300-000001000000}">
      <text>
        <r>
          <rPr>
            <b/>
            <sz val="8"/>
            <color indexed="81"/>
            <rFont val="Tahoma"/>
            <family val="2"/>
          </rPr>
          <t>RVO-No., name</t>
        </r>
      </text>
    </comment>
    <comment ref="L7" authorId="0" shapeId="0" xr:uid="{00000000-0006-0000-0300-000002000000}">
      <text>
        <r>
          <rPr>
            <b/>
            <sz val="8"/>
            <color indexed="81"/>
            <rFont val="Tahoma"/>
            <family val="2"/>
          </rPr>
          <t>Serial-No. of scale</t>
        </r>
      </text>
    </comment>
    <comment ref="D8" authorId="0" shapeId="0" xr:uid="{00000000-0006-0000-0300-000003000000}">
      <text>
        <r>
          <rPr>
            <b/>
            <sz val="8"/>
            <color indexed="81"/>
            <rFont val="Tahoma"/>
            <family val="2"/>
          </rPr>
          <t>Maximum load</t>
        </r>
      </text>
    </comment>
    <comment ref="L8" authorId="0" shapeId="0" xr:uid="{00000000-0006-0000-0300-000004000000}">
      <text>
        <r>
          <rPr>
            <b/>
            <sz val="8"/>
            <color indexed="81"/>
            <rFont val="Tahoma"/>
            <family val="2"/>
          </rPr>
          <t>Serial-No. of indicator</t>
        </r>
      </text>
    </comment>
    <comment ref="D9" authorId="0" shapeId="0" xr:uid="{00000000-0006-0000-0300-000005000000}">
      <text>
        <r>
          <rPr>
            <b/>
            <sz val="8"/>
            <color indexed="81"/>
            <rFont val="Tahoma"/>
            <family val="2"/>
          </rPr>
          <t>Calibration value</t>
        </r>
      </text>
    </comment>
    <comment ref="L9" authorId="0" shapeId="0" xr:uid="{00000000-0006-0000-0300-000006000000}">
      <text>
        <r>
          <rPr>
            <b/>
            <sz val="8"/>
            <color indexed="81"/>
            <rFont val="Tahoma"/>
            <family val="2"/>
          </rPr>
          <t>TAC of indicator</t>
        </r>
      </text>
    </comment>
    <comment ref="L10" authorId="0" shapeId="0" xr:uid="{00000000-0006-0000-0300-000007000000}">
      <text>
        <r>
          <rPr>
            <b/>
            <sz val="8"/>
            <color indexed="81"/>
            <rFont val="Tahoma"/>
            <family val="2"/>
          </rPr>
          <t>Software of indicator</t>
        </r>
      </text>
    </comment>
    <comment ref="L12" authorId="0" shapeId="0" xr:uid="{00000000-0006-0000-0300-000008000000}">
      <text>
        <r>
          <rPr>
            <b/>
            <sz val="8"/>
            <color indexed="81"/>
            <rFont val="Tahoma"/>
            <family val="2"/>
          </rPr>
          <t>No. Test weight sets</t>
        </r>
      </text>
    </comment>
    <comment ref="P16" authorId="0" shapeId="0" xr:uid="{00000000-0006-0000-0300-000009000000}">
      <text>
        <r>
          <rPr>
            <b/>
            <sz val="8"/>
            <color indexed="81"/>
            <rFont val="Tahoma"/>
            <family val="2"/>
          </rPr>
          <t>Quantity of load cells</t>
        </r>
      </text>
    </comment>
    <comment ref="A20" authorId="0" shapeId="0" xr:uid="{00000000-0006-0000-0300-00000A000000}">
      <text>
        <r>
          <rPr>
            <b/>
            <sz val="8"/>
            <color indexed="81"/>
            <rFont val="Tahoma"/>
            <family val="2"/>
          </rPr>
          <t>Sample load must be about</t>
        </r>
      </text>
    </comment>
    <comment ref="D20" authorId="0" shapeId="0" xr:uid="{00000000-0006-0000-0300-00000B000000}">
      <text>
        <r>
          <rPr>
            <b/>
            <sz val="8"/>
            <color indexed="81"/>
            <rFont val="Tahoma"/>
            <family val="2"/>
          </rPr>
          <t>actual Sample load</t>
        </r>
      </text>
    </comment>
    <comment ref="G20" authorId="0" shapeId="0" xr:uid="{00000000-0006-0000-0300-00000C000000}">
      <text>
        <r>
          <rPr>
            <b/>
            <sz val="8"/>
            <color indexed="81"/>
            <rFont val="Tahoma"/>
            <family val="2"/>
          </rPr>
          <t>Indication</t>
        </r>
      </text>
    </comment>
    <comment ref="I20" authorId="0" shapeId="0" xr:uid="{00000000-0006-0000-0300-00000D000000}">
      <text>
        <r>
          <rPr>
            <b/>
            <sz val="8"/>
            <color indexed="81"/>
            <rFont val="Tahoma"/>
            <family val="2"/>
          </rPr>
          <t>Indication error = I - L</t>
        </r>
      </text>
    </comment>
    <comment ref="K20" authorId="0" shapeId="0" xr:uid="{00000000-0006-0000-0300-00000E000000}">
      <text>
        <r>
          <rPr>
            <b/>
            <sz val="8"/>
            <color indexed="81"/>
            <rFont val="Tahoma"/>
            <family val="2"/>
          </rPr>
          <t>max. permissible error</t>
        </r>
      </text>
    </comment>
    <comment ref="B22" authorId="0" shapeId="0" xr:uid="{00000000-0006-0000-0300-00000F000000}">
      <text>
        <r>
          <rPr>
            <b/>
            <sz val="8"/>
            <color indexed="81"/>
            <rFont val="Tahoma"/>
            <family val="2"/>
          </rPr>
          <t>80%Max</t>
        </r>
      </text>
    </comment>
    <comment ref="E22" authorId="0" shapeId="0" xr:uid="{00000000-0006-0000-0300-000010000000}">
      <text>
        <r>
          <rPr>
            <b/>
            <sz val="8"/>
            <color indexed="81"/>
            <rFont val="Tahoma"/>
            <family val="2"/>
          </rPr>
          <t>~80%Max</t>
        </r>
      </text>
    </comment>
    <comment ref="G22" authorId="0" shapeId="0" xr:uid="{00000000-0006-0000-0300-000011000000}">
      <text>
        <r>
          <rPr>
            <sz val="8"/>
            <color indexed="81"/>
            <rFont val="Tahoma"/>
            <family val="2"/>
          </rPr>
          <t>indicated weight</t>
        </r>
      </text>
    </comment>
    <comment ref="B23" authorId="0" shapeId="0" xr:uid="{00000000-0006-0000-0300-000012000000}">
      <text>
        <r>
          <rPr>
            <b/>
            <sz val="8"/>
            <color indexed="81"/>
            <rFont val="Tahoma"/>
            <family val="2"/>
          </rPr>
          <t>80%Max</t>
        </r>
      </text>
    </comment>
    <comment ref="E23" authorId="0" shapeId="0" xr:uid="{00000000-0006-0000-0300-000013000000}">
      <text>
        <r>
          <rPr>
            <b/>
            <sz val="8"/>
            <color indexed="81"/>
            <rFont val="Tahoma"/>
            <family val="2"/>
          </rPr>
          <t>~80%Max</t>
        </r>
      </text>
    </comment>
    <comment ref="B24" authorId="0" shapeId="0" xr:uid="{00000000-0006-0000-0300-000014000000}">
      <text>
        <r>
          <rPr>
            <b/>
            <sz val="8"/>
            <color indexed="81"/>
            <rFont val="Tahoma"/>
            <family val="2"/>
          </rPr>
          <t>80%Max</t>
        </r>
      </text>
    </comment>
    <comment ref="E24" authorId="0" shapeId="0" xr:uid="{00000000-0006-0000-0300-000015000000}">
      <text>
        <r>
          <rPr>
            <b/>
            <sz val="8"/>
            <color indexed="81"/>
            <rFont val="Tahoma"/>
            <family val="2"/>
          </rPr>
          <t>~80%Max</t>
        </r>
      </text>
    </comment>
    <comment ref="A29" authorId="0" shapeId="0" xr:uid="{00000000-0006-0000-0300-000016000000}">
      <text>
        <r>
          <rPr>
            <b/>
            <sz val="8"/>
            <color indexed="81"/>
            <rFont val="Tahoma"/>
            <family val="2"/>
          </rPr>
          <t>added load until the indication increases to 1e</t>
        </r>
      </text>
    </comment>
    <comment ref="A36" authorId="0" shapeId="0" xr:uid="{00000000-0006-0000-0300-000017000000}">
      <text>
        <r>
          <rPr>
            <b/>
            <sz val="8"/>
            <color indexed="81"/>
            <rFont val="Tahoma"/>
            <family val="2"/>
          </rPr>
          <t>added load until the indication increases to 1e</t>
        </r>
      </text>
    </comment>
    <comment ref="A43" authorId="0" shapeId="0" xr:uid="{00000000-0006-0000-0300-000018000000}">
      <text>
        <r>
          <rPr>
            <b/>
            <sz val="8"/>
            <color indexed="81"/>
            <rFont val="Tahoma"/>
            <family val="2"/>
          </rPr>
          <t>Sample load must be about</t>
        </r>
      </text>
    </comment>
    <comment ref="D43" authorId="0" shapeId="0" xr:uid="{00000000-0006-0000-0300-000019000000}">
      <text>
        <r>
          <rPr>
            <b/>
            <sz val="8"/>
            <color indexed="81"/>
            <rFont val="Tahoma"/>
            <family val="2"/>
          </rPr>
          <t>actual Sample load</t>
        </r>
      </text>
    </comment>
    <comment ref="G43" authorId="0" shapeId="0" xr:uid="{00000000-0006-0000-0300-00001A000000}">
      <text>
        <r>
          <rPr>
            <b/>
            <sz val="8"/>
            <color indexed="81"/>
            <rFont val="Tahoma"/>
            <family val="2"/>
          </rPr>
          <t>Indication</t>
        </r>
      </text>
    </comment>
    <comment ref="I43" authorId="0" shapeId="0" xr:uid="{00000000-0006-0000-0300-00001B000000}">
      <text>
        <r>
          <rPr>
            <b/>
            <sz val="8"/>
            <color indexed="81"/>
            <rFont val="Tahoma"/>
            <family val="2"/>
          </rPr>
          <t>Indication error = I - L</t>
        </r>
      </text>
    </comment>
    <comment ref="K43" authorId="0" shapeId="0" xr:uid="{00000000-0006-0000-0300-00001C000000}">
      <text>
        <r>
          <rPr>
            <b/>
            <sz val="8"/>
            <color indexed="81"/>
            <rFont val="Tahoma"/>
            <family val="2"/>
          </rPr>
          <t>max. permissible error</t>
        </r>
      </text>
    </comment>
    <comment ref="G45" authorId="0" shapeId="0" xr:uid="{00000000-0006-0000-0300-00001D000000}">
      <text>
        <r>
          <rPr>
            <sz val="8"/>
            <color indexed="81"/>
            <rFont val="Tahoma"/>
            <family val="2"/>
          </rPr>
          <t>indicated weight</t>
        </r>
      </text>
    </comment>
    <comment ref="G46" authorId="0" shapeId="0" xr:uid="{00000000-0006-0000-0300-00001E000000}">
      <text>
        <r>
          <rPr>
            <sz val="8"/>
            <color indexed="81"/>
            <rFont val="Tahoma"/>
            <family val="2"/>
          </rPr>
          <t>indicated weight</t>
        </r>
      </text>
    </comment>
    <comment ref="G47" authorId="0" shapeId="0" xr:uid="{00000000-0006-0000-0300-00001F000000}">
      <text>
        <r>
          <rPr>
            <sz val="8"/>
            <color indexed="81"/>
            <rFont val="Tahoma"/>
            <family val="2"/>
          </rPr>
          <t>indicated weight</t>
        </r>
      </text>
    </comment>
    <comment ref="G48" authorId="0" shapeId="0" xr:uid="{00000000-0006-0000-0300-000020000000}">
      <text>
        <r>
          <rPr>
            <sz val="8"/>
            <color indexed="81"/>
            <rFont val="Tahoma"/>
            <family val="2"/>
          </rPr>
          <t>indicated weight</t>
        </r>
      </text>
    </comment>
    <comment ref="G49" authorId="0" shapeId="0" xr:uid="{00000000-0006-0000-0300-000021000000}">
      <text>
        <r>
          <rPr>
            <sz val="8"/>
            <color indexed="81"/>
            <rFont val="Tahoma"/>
            <family val="2"/>
          </rPr>
          <t>indicated weight</t>
        </r>
      </text>
    </comment>
    <comment ref="G50" authorId="0" shapeId="0" xr:uid="{00000000-0006-0000-0300-000022000000}">
      <text>
        <r>
          <rPr>
            <sz val="8"/>
            <color indexed="81"/>
            <rFont val="Tahoma"/>
            <family val="2"/>
          </rPr>
          <t>indicated weight</t>
        </r>
      </text>
    </comment>
    <comment ref="G51" authorId="0" shapeId="0" xr:uid="{00000000-0006-0000-0300-000023000000}">
      <text>
        <r>
          <rPr>
            <sz val="8"/>
            <color indexed="81"/>
            <rFont val="Tahoma"/>
            <family val="2"/>
          </rPr>
          <t>indicated weight</t>
        </r>
      </text>
    </comment>
    <comment ref="G52" authorId="0" shapeId="0" xr:uid="{00000000-0006-0000-0300-000024000000}">
      <text>
        <r>
          <rPr>
            <sz val="8"/>
            <color indexed="81"/>
            <rFont val="Tahoma"/>
            <family val="2"/>
          </rPr>
          <t>indicated weight</t>
        </r>
      </text>
    </comment>
    <comment ref="G53" authorId="0" shapeId="0" xr:uid="{00000000-0006-0000-0300-000025000000}">
      <text>
        <r>
          <rPr>
            <sz val="8"/>
            <color indexed="81"/>
            <rFont val="Tahoma"/>
            <family val="2"/>
          </rPr>
          <t>indicated weight</t>
        </r>
      </text>
    </comment>
    <comment ref="A68" authorId="0" shapeId="0" xr:uid="{00000000-0006-0000-0300-000026000000}">
      <text>
        <r>
          <rPr>
            <b/>
            <sz val="8"/>
            <color indexed="81"/>
            <rFont val="Tahoma"/>
            <family val="2"/>
          </rPr>
          <t>applied load after taring</t>
        </r>
      </text>
    </comment>
    <comment ref="E68" authorId="0" shapeId="0" xr:uid="{00000000-0006-0000-0300-000027000000}">
      <text>
        <r>
          <rPr>
            <b/>
            <sz val="8"/>
            <color indexed="81"/>
            <rFont val="Tahoma"/>
            <family val="2"/>
          </rPr>
          <t xml:space="preserve">Indicated weight
</t>
        </r>
        <r>
          <rPr>
            <sz val="8"/>
            <color indexed="81"/>
            <rFont val="Tahoma"/>
            <family val="2"/>
          </rPr>
          <t xml:space="preserve">
</t>
        </r>
      </text>
    </comment>
    <comment ref="A90" authorId="1" shapeId="0" xr:uid="{00000000-0006-0000-0300-000028000000}">
      <text>
        <r>
          <rPr>
            <b/>
            <sz val="9"/>
            <color indexed="81"/>
            <rFont val="Tahoma"/>
            <family val="2"/>
          </rPr>
          <t>when n&lt;=4 points of support:  L~1/3Max; 
otherwise:  L~Max/(n-1)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SLiebler</author>
    <author>Sigrid Liebler</author>
  </authors>
  <commentList>
    <comment ref="L6" authorId="0" shapeId="0" xr:uid="{00000000-0006-0000-0400-000001000000}">
      <text>
        <r>
          <rPr>
            <b/>
            <sz val="8"/>
            <color indexed="81"/>
            <rFont val="Tahoma"/>
            <family val="2"/>
          </rPr>
          <t>RVO-No., name</t>
        </r>
      </text>
    </comment>
    <comment ref="L7" authorId="0" shapeId="0" xr:uid="{00000000-0006-0000-0400-000002000000}">
      <text>
        <r>
          <rPr>
            <b/>
            <sz val="8"/>
            <color indexed="81"/>
            <rFont val="Tahoma"/>
            <family val="2"/>
          </rPr>
          <t>Serial-No. of scale</t>
        </r>
      </text>
    </comment>
    <comment ref="D8" authorId="0" shapeId="0" xr:uid="{00000000-0006-0000-0400-000003000000}">
      <text>
        <r>
          <rPr>
            <b/>
            <sz val="8"/>
            <color indexed="81"/>
            <rFont val="Tahoma"/>
            <family val="2"/>
          </rPr>
          <t>Maximum load</t>
        </r>
      </text>
    </comment>
    <comment ref="L8" authorId="0" shapeId="0" xr:uid="{00000000-0006-0000-0400-000004000000}">
      <text>
        <r>
          <rPr>
            <b/>
            <sz val="8"/>
            <color indexed="81"/>
            <rFont val="Tahoma"/>
            <family val="2"/>
          </rPr>
          <t>Serial-No. of indicator</t>
        </r>
      </text>
    </comment>
    <comment ref="D9" authorId="0" shapeId="0" xr:uid="{00000000-0006-0000-0400-000005000000}">
      <text>
        <r>
          <rPr>
            <b/>
            <sz val="8"/>
            <color indexed="81"/>
            <rFont val="Tahoma"/>
            <family val="2"/>
          </rPr>
          <t>Calibration value</t>
        </r>
      </text>
    </comment>
    <comment ref="L9" authorId="0" shapeId="0" xr:uid="{00000000-0006-0000-0400-000006000000}">
      <text>
        <r>
          <rPr>
            <b/>
            <sz val="8"/>
            <color indexed="81"/>
            <rFont val="Tahoma"/>
            <family val="2"/>
          </rPr>
          <t>TAC of indicator</t>
        </r>
      </text>
    </comment>
    <comment ref="L10" authorId="0" shapeId="0" xr:uid="{00000000-0006-0000-0400-000007000000}">
      <text>
        <r>
          <rPr>
            <b/>
            <sz val="8"/>
            <color indexed="81"/>
            <rFont val="Tahoma"/>
            <family val="2"/>
          </rPr>
          <t>Software of indicator</t>
        </r>
      </text>
    </comment>
    <comment ref="L12" authorId="0" shapeId="0" xr:uid="{00000000-0006-0000-0400-000008000000}">
      <text>
        <r>
          <rPr>
            <b/>
            <sz val="8"/>
            <color indexed="81"/>
            <rFont val="Tahoma"/>
            <family val="2"/>
          </rPr>
          <t>No. Test weight sets</t>
        </r>
      </text>
    </comment>
    <comment ref="P16" authorId="0" shapeId="0" xr:uid="{00000000-0006-0000-0400-000009000000}">
      <text>
        <r>
          <rPr>
            <b/>
            <sz val="8"/>
            <color indexed="81"/>
            <rFont val="Tahoma"/>
            <family val="2"/>
          </rPr>
          <t>Quantity of load cells</t>
        </r>
      </text>
    </comment>
    <comment ref="A27" authorId="0" shapeId="0" xr:uid="{00000000-0006-0000-0400-00000A000000}">
      <text>
        <r>
          <rPr>
            <b/>
            <sz val="8"/>
            <color indexed="81"/>
            <rFont val="Tahoma"/>
            <family val="2"/>
          </rPr>
          <t>Sample load must be about</t>
        </r>
      </text>
    </comment>
    <comment ref="D27" authorId="0" shapeId="0" xr:uid="{00000000-0006-0000-0400-00000B000000}">
      <text>
        <r>
          <rPr>
            <b/>
            <sz val="8"/>
            <color indexed="81"/>
            <rFont val="Tahoma"/>
            <family val="2"/>
          </rPr>
          <t>actual Sample load</t>
        </r>
      </text>
    </comment>
    <comment ref="G27" authorId="0" shapeId="0" xr:uid="{00000000-0006-0000-0400-00000C000000}">
      <text>
        <r>
          <rPr>
            <b/>
            <sz val="8"/>
            <color indexed="81"/>
            <rFont val="Tahoma"/>
            <family val="2"/>
          </rPr>
          <t>Indication</t>
        </r>
      </text>
    </comment>
    <comment ref="I27" authorId="0" shapeId="0" xr:uid="{00000000-0006-0000-0400-00000D000000}">
      <text>
        <r>
          <rPr>
            <b/>
            <sz val="8"/>
            <color indexed="81"/>
            <rFont val="Tahoma"/>
            <family val="2"/>
          </rPr>
          <t>Indication error = I - L</t>
        </r>
      </text>
    </comment>
    <comment ref="K27" authorId="0" shapeId="0" xr:uid="{00000000-0006-0000-0400-00000E000000}">
      <text>
        <r>
          <rPr>
            <b/>
            <sz val="8"/>
            <color indexed="81"/>
            <rFont val="Tahoma"/>
            <family val="2"/>
          </rPr>
          <t>max. permissible error</t>
        </r>
      </text>
    </comment>
    <comment ref="B29" authorId="0" shapeId="0" xr:uid="{00000000-0006-0000-0400-00000F000000}">
      <text>
        <r>
          <rPr>
            <b/>
            <sz val="8"/>
            <color indexed="81"/>
            <rFont val="Tahoma"/>
            <family val="2"/>
          </rPr>
          <t>80%Max</t>
        </r>
      </text>
    </comment>
    <comment ref="E29" authorId="0" shapeId="0" xr:uid="{00000000-0006-0000-0400-000010000000}">
      <text>
        <r>
          <rPr>
            <b/>
            <sz val="8"/>
            <color indexed="81"/>
            <rFont val="Tahoma"/>
            <family val="2"/>
          </rPr>
          <t>~80%Max</t>
        </r>
      </text>
    </comment>
    <comment ref="G29" authorId="0" shapeId="0" xr:uid="{00000000-0006-0000-0400-000011000000}">
      <text>
        <r>
          <rPr>
            <sz val="8"/>
            <color indexed="81"/>
            <rFont val="Tahoma"/>
            <family val="2"/>
          </rPr>
          <t>indicated weight</t>
        </r>
      </text>
    </comment>
    <comment ref="B30" authorId="0" shapeId="0" xr:uid="{00000000-0006-0000-0400-000012000000}">
      <text>
        <r>
          <rPr>
            <b/>
            <sz val="8"/>
            <color indexed="81"/>
            <rFont val="Tahoma"/>
            <family val="2"/>
          </rPr>
          <t>80%Max</t>
        </r>
      </text>
    </comment>
    <comment ref="E30" authorId="0" shapeId="0" xr:uid="{00000000-0006-0000-0400-000013000000}">
      <text>
        <r>
          <rPr>
            <b/>
            <sz val="8"/>
            <color indexed="81"/>
            <rFont val="Tahoma"/>
            <family val="2"/>
          </rPr>
          <t>~80%Max</t>
        </r>
      </text>
    </comment>
    <comment ref="B31" authorId="0" shapeId="0" xr:uid="{00000000-0006-0000-0400-000014000000}">
      <text>
        <r>
          <rPr>
            <b/>
            <sz val="8"/>
            <color indexed="81"/>
            <rFont val="Tahoma"/>
            <family val="2"/>
          </rPr>
          <t>80%Max</t>
        </r>
      </text>
    </comment>
    <comment ref="E31" authorId="0" shapeId="0" xr:uid="{00000000-0006-0000-0400-000015000000}">
      <text>
        <r>
          <rPr>
            <b/>
            <sz val="8"/>
            <color indexed="81"/>
            <rFont val="Tahoma"/>
            <family val="2"/>
          </rPr>
          <t>~80%Max</t>
        </r>
      </text>
    </comment>
    <comment ref="A36" authorId="0" shapeId="0" xr:uid="{00000000-0006-0000-0400-000016000000}">
      <text>
        <r>
          <rPr>
            <b/>
            <sz val="8"/>
            <color indexed="81"/>
            <rFont val="Tahoma"/>
            <family val="2"/>
          </rPr>
          <t>added load until the indication increases to 1e</t>
        </r>
      </text>
    </comment>
    <comment ref="A43" authorId="0" shapeId="0" xr:uid="{00000000-0006-0000-0400-000017000000}">
      <text>
        <r>
          <rPr>
            <b/>
            <sz val="8"/>
            <color indexed="81"/>
            <rFont val="Tahoma"/>
            <family val="2"/>
          </rPr>
          <t>added load until the indication increases to 1e</t>
        </r>
      </text>
    </comment>
    <comment ref="A50" authorId="0" shapeId="0" xr:uid="{00000000-0006-0000-0400-000018000000}">
      <text>
        <r>
          <rPr>
            <b/>
            <sz val="8"/>
            <color indexed="81"/>
            <rFont val="Tahoma"/>
            <family val="2"/>
          </rPr>
          <t>Sample load must be about</t>
        </r>
      </text>
    </comment>
    <comment ref="D50" authorId="0" shapeId="0" xr:uid="{00000000-0006-0000-0400-000019000000}">
      <text>
        <r>
          <rPr>
            <b/>
            <sz val="8"/>
            <color indexed="81"/>
            <rFont val="Tahoma"/>
            <family val="2"/>
          </rPr>
          <t>actual Sample load</t>
        </r>
      </text>
    </comment>
    <comment ref="G50" authorId="0" shapeId="0" xr:uid="{00000000-0006-0000-0400-00001A000000}">
      <text>
        <r>
          <rPr>
            <b/>
            <sz val="8"/>
            <color indexed="81"/>
            <rFont val="Tahoma"/>
            <family val="2"/>
          </rPr>
          <t>Indication</t>
        </r>
      </text>
    </comment>
    <comment ref="I50" authorId="0" shapeId="0" xr:uid="{00000000-0006-0000-0400-00001B000000}">
      <text>
        <r>
          <rPr>
            <b/>
            <sz val="8"/>
            <color indexed="81"/>
            <rFont val="Tahoma"/>
            <family val="2"/>
          </rPr>
          <t>Indication error = I - L</t>
        </r>
      </text>
    </comment>
    <comment ref="K50" authorId="0" shapeId="0" xr:uid="{00000000-0006-0000-0400-00001C000000}">
      <text>
        <r>
          <rPr>
            <b/>
            <sz val="8"/>
            <color indexed="81"/>
            <rFont val="Tahoma"/>
            <family val="2"/>
          </rPr>
          <t>max. permissible error</t>
        </r>
      </text>
    </comment>
    <comment ref="G52" authorId="0" shapeId="0" xr:uid="{00000000-0006-0000-0400-00001D000000}">
      <text>
        <r>
          <rPr>
            <sz val="8"/>
            <color indexed="81"/>
            <rFont val="Tahoma"/>
            <family val="2"/>
          </rPr>
          <t>indicated weight</t>
        </r>
      </text>
    </comment>
    <comment ref="G53" authorId="0" shapeId="0" xr:uid="{00000000-0006-0000-0400-00001E000000}">
      <text>
        <r>
          <rPr>
            <sz val="8"/>
            <color indexed="81"/>
            <rFont val="Tahoma"/>
            <family val="2"/>
          </rPr>
          <t>indicated weight</t>
        </r>
      </text>
    </comment>
    <comment ref="G54" authorId="0" shapeId="0" xr:uid="{00000000-0006-0000-0400-00001F000000}">
      <text>
        <r>
          <rPr>
            <sz val="8"/>
            <color indexed="81"/>
            <rFont val="Tahoma"/>
            <family val="2"/>
          </rPr>
          <t>indicated weight</t>
        </r>
      </text>
    </comment>
    <comment ref="G55" authorId="0" shapeId="0" xr:uid="{00000000-0006-0000-0400-000020000000}">
      <text>
        <r>
          <rPr>
            <sz val="8"/>
            <color indexed="81"/>
            <rFont val="Tahoma"/>
            <family val="2"/>
          </rPr>
          <t>indicated weight</t>
        </r>
      </text>
    </comment>
    <comment ref="G56" authorId="0" shapeId="0" xr:uid="{00000000-0006-0000-0400-000021000000}">
      <text>
        <r>
          <rPr>
            <sz val="8"/>
            <color indexed="81"/>
            <rFont val="Tahoma"/>
            <family val="2"/>
          </rPr>
          <t>indicated weight</t>
        </r>
      </text>
    </comment>
    <comment ref="G57" authorId="0" shapeId="0" xr:uid="{00000000-0006-0000-0400-000022000000}">
      <text>
        <r>
          <rPr>
            <sz val="8"/>
            <color indexed="81"/>
            <rFont val="Tahoma"/>
            <family val="2"/>
          </rPr>
          <t>indicated weight</t>
        </r>
      </text>
    </comment>
    <comment ref="G58" authorId="0" shapeId="0" xr:uid="{00000000-0006-0000-0400-000023000000}">
      <text>
        <r>
          <rPr>
            <sz val="8"/>
            <color indexed="81"/>
            <rFont val="Tahoma"/>
            <family val="2"/>
          </rPr>
          <t>indicated weight</t>
        </r>
      </text>
    </comment>
    <comment ref="G59" authorId="0" shapeId="0" xr:uid="{00000000-0006-0000-0400-000024000000}">
      <text>
        <r>
          <rPr>
            <sz val="8"/>
            <color indexed="81"/>
            <rFont val="Tahoma"/>
            <family val="2"/>
          </rPr>
          <t>indicated weight</t>
        </r>
      </text>
    </comment>
    <comment ref="G60" authorId="0" shapeId="0" xr:uid="{00000000-0006-0000-0400-000025000000}">
      <text>
        <r>
          <rPr>
            <sz val="8"/>
            <color indexed="81"/>
            <rFont val="Tahoma"/>
            <family val="2"/>
          </rPr>
          <t>indicated weight</t>
        </r>
      </text>
    </comment>
    <comment ref="A75" authorId="0" shapeId="0" xr:uid="{00000000-0006-0000-0400-000026000000}">
      <text>
        <r>
          <rPr>
            <b/>
            <sz val="8"/>
            <color indexed="81"/>
            <rFont val="Tahoma"/>
            <family val="2"/>
          </rPr>
          <t>applied load after taring</t>
        </r>
      </text>
    </comment>
    <comment ref="E75" authorId="0" shapeId="0" xr:uid="{00000000-0006-0000-0400-000027000000}">
      <text>
        <r>
          <rPr>
            <b/>
            <sz val="8"/>
            <color indexed="81"/>
            <rFont val="Tahoma"/>
            <family val="2"/>
          </rPr>
          <t xml:space="preserve">Indicated weight
</t>
        </r>
        <r>
          <rPr>
            <sz val="8"/>
            <color indexed="81"/>
            <rFont val="Tahoma"/>
            <family val="2"/>
          </rPr>
          <t xml:space="preserve">
</t>
        </r>
      </text>
    </comment>
    <comment ref="A97" authorId="1" shapeId="0" xr:uid="{00000000-0006-0000-0400-000028000000}">
      <text>
        <r>
          <rPr>
            <b/>
            <sz val="9"/>
            <color indexed="81"/>
            <rFont val="Tahoma"/>
            <family val="2"/>
          </rPr>
          <t>when n&lt;=4 points of support:  L~1/3Max; 
otherwise:  L~Max/(n-1)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SLiebler</author>
    <author>Sigrid Liebler</author>
  </authors>
  <commentList>
    <comment ref="L6" authorId="0" shapeId="0" xr:uid="{00000000-0006-0000-0500-000001000000}">
      <text>
        <r>
          <rPr>
            <b/>
            <sz val="8"/>
            <color indexed="81"/>
            <rFont val="Tahoma"/>
            <family val="2"/>
          </rPr>
          <t>RVO-No., name</t>
        </r>
      </text>
    </comment>
    <comment ref="L7" authorId="0" shapeId="0" xr:uid="{00000000-0006-0000-0500-000002000000}">
      <text>
        <r>
          <rPr>
            <b/>
            <sz val="8"/>
            <color indexed="81"/>
            <rFont val="Tahoma"/>
            <family val="2"/>
          </rPr>
          <t>Serial-No. of scale</t>
        </r>
      </text>
    </comment>
    <comment ref="D8" authorId="0" shapeId="0" xr:uid="{00000000-0006-0000-0500-000003000000}">
      <text>
        <r>
          <rPr>
            <b/>
            <sz val="8"/>
            <color indexed="81"/>
            <rFont val="Tahoma"/>
            <family val="2"/>
          </rPr>
          <t>Maximum load</t>
        </r>
      </text>
    </comment>
    <comment ref="L8" authorId="0" shapeId="0" xr:uid="{00000000-0006-0000-0500-000004000000}">
      <text>
        <r>
          <rPr>
            <b/>
            <sz val="8"/>
            <color indexed="81"/>
            <rFont val="Tahoma"/>
            <family val="2"/>
          </rPr>
          <t>Serial-No. of indicator</t>
        </r>
      </text>
    </comment>
    <comment ref="D9" authorId="0" shapeId="0" xr:uid="{00000000-0006-0000-0500-000005000000}">
      <text>
        <r>
          <rPr>
            <b/>
            <sz val="8"/>
            <color indexed="81"/>
            <rFont val="Tahoma"/>
            <family val="2"/>
          </rPr>
          <t>Calibration value</t>
        </r>
      </text>
    </comment>
    <comment ref="L9" authorId="0" shapeId="0" xr:uid="{00000000-0006-0000-0500-000006000000}">
      <text>
        <r>
          <rPr>
            <b/>
            <sz val="8"/>
            <color indexed="81"/>
            <rFont val="Tahoma"/>
            <family val="2"/>
          </rPr>
          <t>TAC of indicator</t>
        </r>
      </text>
    </comment>
    <comment ref="L10" authorId="0" shapeId="0" xr:uid="{00000000-0006-0000-0500-000007000000}">
      <text>
        <r>
          <rPr>
            <b/>
            <sz val="8"/>
            <color indexed="81"/>
            <rFont val="Tahoma"/>
            <family val="2"/>
          </rPr>
          <t>Software of indicator</t>
        </r>
      </text>
    </comment>
    <comment ref="L12" authorId="0" shapeId="0" xr:uid="{00000000-0006-0000-0500-000008000000}">
      <text>
        <r>
          <rPr>
            <b/>
            <sz val="8"/>
            <color indexed="81"/>
            <rFont val="Tahoma"/>
            <family val="2"/>
          </rPr>
          <t>No. Test weight sets</t>
        </r>
      </text>
    </comment>
    <comment ref="P16" authorId="0" shapeId="0" xr:uid="{00000000-0006-0000-0500-000009000000}">
      <text>
        <r>
          <rPr>
            <b/>
            <sz val="8"/>
            <color indexed="81"/>
            <rFont val="Tahoma"/>
            <family val="2"/>
          </rPr>
          <t>Quantity of load cells</t>
        </r>
      </text>
    </comment>
    <comment ref="A28" authorId="0" shapeId="0" xr:uid="{00000000-0006-0000-0500-00000A000000}">
      <text>
        <r>
          <rPr>
            <b/>
            <sz val="8"/>
            <color indexed="81"/>
            <rFont val="Tahoma"/>
            <family val="2"/>
          </rPr>
          <t>Sample load must be about</t>
        </r>
      </text>
    </comment>
    <comment ref="D28" authorId="0" shapeId="0" xr:uid="{00000000-0006-0000-0500-00000B000000}">
      <text>
        <r>
          <rPr>
            <b/>
            <sz val="8"/>
            <color indexed="81"/>
            <rFont val="Tahoma"/>
            <family val="2"/>
          </rPr>
          <t>actual Sample load</t>
        </r>
      </text>
    </comment>
    <comment ref="G28" authorId="0" shapeId="0" xr:uid="{00000000-0006-0000-0500-00000C000000}">
      <text>
        <r>
          <rPr>
            <b/>
            <sz val="8"/>
            <color indexed="81"/>
            <rFont val="Tahoma"/>
            <family val="2"/>
          </rPr>
          <t>Indication</t>
        </r>
      </text>
    </comment>
    <comment ref="I28" authorId="0" shapeId="0" xr:uid="{00000000-0006-0000-0500-00000D000000}">
      <text>
        <r>
          <rPr>
            <b/>
            <sz val="8"/>
            <color indexed="81"/>
            <rFont val="Tahoma"/>
            <family val="2"/>
          </rPr>
          <t>Indication error = I - L</t>
        </r>
      </text>
    </comment>
    <comment ref="K28" authorId="0" shapeId="0" xr:uid="{00000000-0006-0000-0500-00000E000000}">
      <text>
        <r>
          <rPr>
            <b/>
            <sz val="8"/>
            <color indexed="81"/>
            <rFont val="Tahoma"/>
            <family val="2"/>
          </rPr>
          <t>max. permissible error</t>
        </r>
      </text>
    </comment>
    <comment ref="N28" authorId="0" shapeId="0" xr:uid="{00000000-0006-0000-0500-00000F000000}">
      <text>
        <r>
          <rPr>
            <b/>
            <sz val="8"/>
            <color indexed="81"/>
            <rFont val="Tahoma"/>
            <family val="2"/>
          </rPr>
          <t>error in multiple of e</t>
        </r>
      </text>
    </comment>
    <comment ref="B30" authorId="0" shapeId="0" xr:uid="{00000000-0006-0000-0500-000010000000}">
      <text>
        <r>
          <rPr>
            <b/>
            <sz val="8"/>
            <color indexed="81"/>
            <rFont val="Tahoma"/>
            <family val="2"/>
          </rPr>
          <t>50%Max</t>
        </r>
      </text>
    </comment>
    <comment ref="E30" authorId="0" shapeId="0" xr:uid="{00000000-0006-0000-0500-000011000000}">
      <text>
        <r>
          <rPr>
            <b/>
            <sz val="8"/>
            <color indexed="81"/>
            <rFont val="Tahoma"/>
            <family val="2"/>
          </rPr>
          <t>load of standard weights about 50% Max</t>
        </r>
      </text>
    </comment>
    <comment ref="G30" authorId="0" shapeId="0" xr:uid="{00000000-0006-0000-0500-000012000000}">
      <text>
        <r>
          <rPr>
            <sz val="8"/>
            <color indexed="81"/>
            <rFont val="Tahoma"/>
            <family val="2"/>
          </rPr>
          <t>indicated weight</t>
        </r>
      </text>
    </comment>
    <comment ref="B31" authorId="0" shapeId="0" xr:uid="{00000000-0006-0000-0500-000013000000}">
      <text>
        <r>
          <rPr>
            <b/>
            <sz val="8"/>
            <color indexed="81"/>
            <rFont val="Tahoma"/>
            <family val="2"/>
          </rPr>
          <t>50%Max</t>
        </r>
      </text>
    </comment>
    <comment ref="B32" authorId="0" shapeId="0" xr:uid="{00000000-0006-0000-0500-000014000000}">
      <text>
        <r>
          <rPr>
            <b/>
            <sz val="8"/>
            <color indexed="81"/>
            <rFont val="Tahoma"/>
            <family val="2"/>
          </rPr>
          <t>50%Max</t>
        </r>
      </text>
    </comment>
    <comment ref="A38" authorId="0" shapeId="0" xr:uid="{00000000-0006-0000-0500-000015000000}">
      <text>
        <r>
          <rPr>
            <b/>
            <sz val="8"/>
            <color indexed="81"/>
            <rFont val="Tahoma"/>
            <family val="2"/>
          </rPr>
          <t>added load until the indication increases to 1e</t>
        </r>
      </text>
    </comment>
    <comment ref="A45" authorId="0" shapeId="0" xr:uid="{00000000-0006-0000-0500-000016000000}">
      <text>
        <r>
          <rPr>
            <b/>
            <sz val="8"/>
            <color indexed="81"/>
            <rFont val="Tahoma"/>
            <family val="2"/>
          </rPr>
          <t>added load until the indication increases to 1e</t>
        </r>
      </text>
    </comment>
    <comment ref="A52" authorId="0" shapeId="0" xr:uid="{00000000-0006-0000-0500-000017000000}">
      <text>
        <r>
          <rPr>
            <b/>
            <sz val="8"/>
            <color indexed="81"/>
            <rFont val="Tahoma"/>
            <family val="2"/>
          </rPr>
          <t>Sample load must be about</t>
        </r>
      </text>
    </comment>
    <comment ref="D52" authorId="0" shapeId="0" xr:uid="{00000000-0006-0000-0500-000018000000}">
      <text>
        <r>
          <rPr>
            <b/>
            <sz val="8"/>
            <color indexed="81"/>
            <rFont val="Tahoma"/>
            <family val="2"/>
          </rPr>
          <t>actual Sample load</t>
        </r>
      </text>
    </comment>
    <comment ref="G52" authorId="0" shapeId="0" xr:uid="{00000000-0006-0000-0500-000019000000}">
      <text>
        <r>
          <rPr>
            <b/>
            <sz val="8"/>
            <color indexed="81"/>
            <rFont val="Tahoma"/>
            <family val="2"/>
          </rPr>
          <t>Indication</t>
        </r>
      </text>
    </comment>
    <comment ref="I52" authorId="0" shapeId="0" xr:uid="{00000000-0006-0000-0500-00001A000000}">
      <text>
        <r>
          <rPr>
            <b/>
            <sz val="8"/>
            <color indexed="81"/>
            <rFont val="Tahoma"/>
            <family val="2"/>
          </rPr>
          <t>Indication error = I - L</t>
        </r>
      </text>
    </comment>
    <comment ref="K52" authorId="0" shapeId="0" xr:uid="{00000000-0006-0000-0500-00001B000000}">
      <text>
        <r>
          <rPr>
            <b/>
            <sz val="8"/>
            <color indexed="81"/>
            <rFont val="Tahoma"/>
            <family val="2"/>
          </rPr>
          <t>max. permissible error</t>
        </r>
      </text>
    </comment>
    <comment ref="G54" authorId="0" shapeId="0" xr:uid="{00000000-0006-0000-0500-00001C000000}">
      <text>
        <r>
          <rPr>
            <sz val="8"/>
            <color indexed="81"/>
            <rFont val="Tahoma"/>
            <family val="2"/>
          </rPr>
          <t>indicated weight</t>
        </r>
      </text>
    </comment>
    <comment ref="G55" authorId="0" shapeId="0" xr:uid="{00000000-0006-0000-0500-00001D000000}">
      <text>
        <r>
          <rPr>
            <sz val="8"/>
            <color indexed="81"/>
            <rFont val="Tahoma"/>
            <family val="2"/>
          </rPr>
          <t>indicated weight</t>
        </r>
      </text>
    </comment>
    <comment ref="G56" authorId="0" shapeId="0" xr:uid="{00000000-0006-0000-0500-00001E000000}">
      <text>
        <r>
          <rPr>
            <sz val="8"/>
            <color indexed="81"/>
            <rFont val="Tahoma"/>
            <family val="2"/>
          </rPr>
          <t>indicated weight</t>
        </r>
      </text>
    </comment>
    <comment ref="G57" authorId="0" shapeId="0" xr:uid="{00000000-0006-0000-0500-00001F000000}">
      <text>
        <r>
          <rPr>
            <sz val="8"/>
            <color indexed="81"/>
            <rFont val="Tahoma"/>
            <family val="2"/>
          </rPr>
          <t>indicated weight</t>
        </r>
      </text>
    </comment>
    <comment ref="G58" authorId="0" shapeId="0" xr:uid="{00000000-0006-0000-0500-000020000000}">
      <text>
        <r>
          <rPr>
            <sz val="8"/>
            <color indexed="81"/>
            <rFont val="Tahoma"/>
            <family val="2"/>
          </rPr>
          <t>indicated weight</t>
        </r>
      </text>
    </comment>
    <comment ref="G59" authorId="0" shapeId="0" xr:uid="{00000000-0006-0000-0500-000021000000}">
      <text>
        <r>
          <rPr>
            <sz val="8"/>
            <color indexed="81"/>
            <rFont val="Tahoma"/>
            <family val="2"/>
          </rPr>
          <t>indicated weight</t>
        </r>
      </text>
    </comment>
    <comment ref="G60" authorId="0" shapeId="0" xr:uid="{00000000-0006-0000-0500-000022000000}">
      <text>
        <r>
          <rPr>
            <sz val="8"/>
            <color indexed="81"/>
            <rFont val="Tahoma"/>
            <family val="2"/>
          </rPr>
          <t>indicated weight</t>
        </r>
      </text>
    </comment>
    <comment ref="G61" authorId="0" shapeId="0" xr:uid="{00000000-0006-0000-0500-000023000000}">
      <text>
        <r>
          <rPr>
            <sz val="8"/>
            <color indexed="81"/>
            <rFont val="Tahoma"/>
            <family val="2"/>
          </rPr>
          <t>indicated weight</t>
        </r>
      </text>
    </comment>
    <comment ref="G62" authorId="0" shapeId="0" xr:uid="{00000000-0006-0000-0500-000024000000}">
      <text>
        <r>
          <rPr>
            <sz val="8"/>
            <color indexed="81"/>
            <rFont val="Tahoma"/>
            <family val="2"/>
          </rPr>
          <t>indicated weight</t>
        </r>
      </text>
    </comment>
    <comment ref="A74" authorId="0" shapeId="0" xr:uid="{00000000-0006-0000-0500-000025000000}">
      <text>
        <r>
          <rPr>
            <b/>
            <sz val="8"/>
            <color indexed="81"/>
            <rFont val="Tahoma"/>
            <family val="2"/>
          </rPr>
          <t>applied load after taring</t>
        </r>
      </text>
    </comment>
    <comment ref="E74" authorId="0" shapeId="0" xr:uid="{00000000-0006-0000-0500-000026000000}">
      <text>
        <r>
          <rPr>
            <b/>
            <sz val="8"/>
            <color indexed="81"/>
            <rFont val="Tahoma"/>
            <family val="2"/>
          </rPr>
          <t xml:space="preserve">Indicated weight
</t>
        </r>
        <r>
          <rPr>
            <sz val="8"/>
            <color indexed="81"/>
            <rFont val="Tahoma"/>
            <family val="2"/>
          </rPr>
          <t xml:space="preserve">
</t>
        </r>
      </text>
    </comment>
    <comment ref="A96" authorId="1" shapeId="0" xr:uid="{00000000-0006-0000-0500-000027000000}">
      <text>
        <r>
          <rPr>
            <b/>
            <sz val="9"/>
            <color indexed="81"/>
            <rFont val="Tahoma"/>
            <family val="2"/>
          </rPr>
          <t>when n&lt;=4 points of support:  L~1/3Max; 
otherwise:  L~Max/(n-1)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SLiebler</author>
    <author>Sigrid Liebler</author>
  </authors>
  <commentList>
    <comment ref="L6" authorId="0" shapeId="0" xr:uid="{00000000-0006-0000-0600-000001000000}">
      <text>
        <r>
          <rPr>
            <b/>
            <sz val="8"/>
            <color indexed="81"/>
            <rFont val="Tahoma"/>
            <family val="2"/>
          </rPr>
          <t>RVO-No., name</t>
        </r>
      </text>
    </comment>
    <comment ref="L7" authorId="0" shapeId="0" xr:uid="{00000000-0006-0000-0600-000002000000}">
      <text>
        <r>
          <rPr>
            <b/>
            <sz val="8"/>
            <color indexed="81"/>
            <rFont val="Tahoma"/>
            <family val="2"/>
          </rPr>
          <t>Serial-No. of scale</t>
        </r>
      </text>
    </comment>
    <comment ref="D8" authorId="0" shapeId="0" xr:uid="{00000000-0006-0000-0600-000003000000}">
      <text>
        <r>
          <rPr>
            <b/>
            <sz val="8"/>
            <color indexed="81"/>
            <rFont val="Tahoma"/>
            <family val="2"/>
          </rPr>
          <t>Maximum load</t>
        </r>
      </text>
    </comment>
    <comment ref="L8" authorId="0" shapeId="0" xr:uid="{00000000-0006-0000-0600-000004000000}">
      <text>
        <r>
          <rPr>
            <b/>
            <sz val="8"/>
            <color indexed="81"/>
            <rFont val="Tahoma"/>
            <family val="2"/>
          </rPr>
          <t>Serial-No. of indicator</t>
        </r>
      </text>
    </comment>
    <comment ref="D9" authorId="0" shapeId="0" xr:uid="{00000000-0006-0000-0600-000005000000}">
      <text>
        <r>
          <rPr>
            <b/>
            <sz val="8"/>
            <color indexed="81"/>
            <rFont val="Tahoma"/>
            <family val="2"/>
          </rPr>
          <t>Calibration value</t>
        </r>
      </text>
    </comment>
    <comment ref="L9" authorId="0" shapeId="0" xr:uid="{00000000-0006-0000-0600-000006000000}">
      <text>
        <r>
          <rPr>
            <b/>
            <sz val="8"/>
            <color indexed="81"/>
            <rFont val="Tahoma"/>
            <family val="2"/>
          </rPr>
          <t>TAC of indicator</t>
        </r>
      </text>
    </comment>
    <comment ref="L10" authorId="0" shapeId="0" xr:uid="{00000000-0006-0000-0600-000007000000}">
      <text>
        <r>
          <rPr>
            <b/>
            <sz val="8"/>
            <color indexed="81"/>
            <rFont val="Tahoma"/>
            <family val="2"/>
          </rPr>
          <t>Software of indicator</t>
        </r>
      </text>
    </comment>
    <comment ref="L12" authorId="0" shapeId="0" xr:uid="{00000000-0006-0000-0600-000008000000}">
      <text>
        <r>
          <rPr>
            <b/>
            <sz val="8"/>
            <color indexed="81"/>
            <rFont val="Tahoma"/>
            <family val="2"/>
          </rPr>
          <t>No. Test weight sets</t>
        </r>
      </text>
    </comment>
    <comment ref="P16" authorId="0" shapeId="0" xr:uid="{00000000-0006-0000-0600-000009000000}">
      <text>
        <r>
          <rPr>
            <b/>
            <sz val="8"/>
            <color indexed="81"/>
            <rFont val="Tahoma"/>
            <family val="2"/>
          </rPr>
          <t>Quantity of load cells</t>
        </r>
      </text>
    </comment>
    <comment ref="A29" authorId="0" shapeId="0" xr:uid="{00000000-0006-0000-0600-00000A000000}">
      <text>
        <r>
          <rPr>
            <b/>
            <sz val="8"/>
            <color indexed="81"/>
            <rFont val="Tahoma"/>
            <family val="2"/>
          </rPr>
          <t>Sample load must be about</t>
        </r>
      </text>
    </comment>
    <comment ref="D29" authorId="0" shapeId="0" xr:uid="{00000000-0006-0000-0600-00000B000000}">
      <text>
        <r>
          <rPr>
            <b/>
            <sz val="8"/>
            <color indexed="81"/>
            <rFont val="Tahoma"/>
            <family val="2"/>
          </rPr>
          <t>actual Sample load</t>
        </r>
      </text>
    </comment>
    <comment ref="G29" authorId="0" shapeId="0" xr:uid="{00000000-0006-0000-0600-00000C000000}">
      <text>
        <r>
          <rPr>
            <b/>
            <sz val="8"/>
            <color indexed="81"/>
            <rFont val="Tahoma"/>
            <family val="2"/>
          </rPr>
          <t>Indication</t>
        </r>
      </text>
    </comment>
    <comment ref="I29" authorId="0" shapeId="0" xr:uid="{00000000-0006-0000-0600-00000D000000}">
      <text>
        <r>
          <rPr>
            <b/>
            <sz val="8"/>
            <color indexed="81"/>
            <rFont val="Tahoma"/>
            <family val="2"/>
          </rPr>
          <t>Indication error = I - L</t>
        </r>
      </text>
    </comment>
    <comment ref="K29" authorId="0" shapeId="0" xr:uid="{00000000-0006-0000-0600-00000E000000}">
      <text>
        <r>
          <rPr>
            <b/>
            <sz val="8"/>
            <color indexed="81"/>
            <rFont val="Tahoma"/>
            <family val="2"/>
          </rPr>
          <t>max. permissible error</t>
        </r>
      </text>
    </comment>
    <comment ref="N29" authorId="0" shapeId="0" xr:uid="{00000000-0006-0000-0600-00000F000000}">
      <text>
        <r>
          <rPr>
            <b/>
            <sz val="8"/>
            <color indexed="81"/>
            <rFont val="Tahoma"/>
            <family val="2"/>
          </rPr>
          <t>error in multiple of e</t>
        </r>
      </text>
    </comment>
    <comment ref="B31" authorId="0" shapeId="0" xr:uid="{00000000-0006-0000-0600-000010000000}">
      <text>
        <r>
          <rPr>
            <b/>
            <sz val="8"/>
            <color indexed="81"/>
            <rFont val="Tahoma"/>
            <family val="2"/>
          </rPr>
          <t>50%Max</t>
        </r>
      </text>
    </comment>
    <comment ref="E31" authorId="0" shapeId="0" xr:uid="{00000000-0006-0000-0600-000011000000}">
      <text>
        <r>
          <rPr>
            <b/>
            <sz val="8"/>
            <color indexed="81"/>
            <rFont val="Tahoma"/>
            <family val="2"/>
          </rPr>
          <t>load that should be substituted, about 50% Max</t>
        </r>
      </text>
    </comment>
    <comment ref="G31" authorId="0" shapeId="0" xr:uid="{00000000-0006-0000-0600-000012000000}">
      <text>
        <r>
          <rPr>
            <sz val="8"/>
            <color indexed="81"/>
            <rFont val="Tahoma"/>
            <family val="2"/>
          </rPr>
          <t>indicated weight</t>
        </r>
      </text>
    </comment>
    <comment ref="B32" authorId="0" shapeId="0" xr:uid="{00000000-0006-0000-0600-000013000000}">
      <text>
        <r>
          <rPr>
            <b/>
            <sz val="8"/>
            <color indexed="81"/>
            <rFont val="Tahoma"/>
            <family val="2"/>
          </rPr>
          <t>50%Max</t>
        </r>
      </text>
    </comment>
    <comment ref="B33" authorId="0" shapeId="0" xr:uid="{00000000-0006-0000-0600-000014000000}">
      <text>
        <r>
          <rPr>
            <b/>
            <sz val="8"/>
            <color indexed="81"/>
            <rFont val="Tahoma"/>
            <family val="2"/>
          </rPr>
          <t>50%Max</t>
        </r>
      </text>
    </comment>
    <comment ref="A39" authorId="0" shapeId="0" xr:uid="{00000000-0006-0000-0600-000015000000}">
      <text>
        <r>
          <rPr>
            <b/>
            <sz val="8"/>
            <color indexed="81"/>
            <rFont val="Tahoma"/>
            <family val="2"/>
          </rPr>
          <t>added load until the indication increases to 1e</t>
        </r>
      </text>
    </comment>
    <comment ref="A46" authorId="0" shapeId="0" xr:uid="{00000000-0006-0000-0600-000016000000}">
      <text>
        <r>
          <rPr>
            <b/>
            <sz val="8"/>
            <color indexed="81"/>
            <rFont val="Tahoma"/>
            <family val="2"/>
          </rPr>
          <t>added load until the indication increases to 1e</t>
        </r>
      </text>
    </comment>
    <comment ref="A53" authorId="0" shapeId="0" xr:uid="{00000000-0006-0000-0600-000017000000}">
      <text>
        <r>
          <rPr>
            <b/>
            <sz val="8"/>
            <color indexed="81"/>
            <rFont val="Tahoma"/>
            <family val="2"/>
          </rPr>
          <t>Sample load must be about</t>
        </r>
      </text>
    </comment>
    <comment ref="D53" authorId="0" shapeId="0" xr:uid="{00000000-0006-0000-0600-000018000000}">
      <text>
        <r>
          <rPr>
            <b/>
            <sz val="8"/>
            <color indexed="81"/>
            <rFont val="Tahoma"/>
            <family val="2"/>
          </rPr>
          <t>actual Sample load</t>
        </r>
      </text>
    </comment>
    <comment ref="G53" authorId="0" shapeId="0" xr:uid="{00000000-0006-0000-0600-000019000000}">
      <text>
        <r>
          <rPr>
            <b/>
            <sz val="8"/>
            <color indexed="81"/>
            <rFont val="Tahoma"/>
            <family val="2"/>
          </rPr>
          <t>Indication</t>
        </r>
      </text>
    </comment>
    <comment ref="I53" authorId="0" shapeId="0" xr:uid="{00000000-0006-0000-0600-00001A000000}">
      <text>
        <r>
          <rPr>
            <b/>
            <sz val="8"/>
            <color indexed="81"/>
            <rFont val="Tahoma"/>
            <family val="2"/>
          </rPr>
          <t>Indication error = I - L</t>
        </r>
      </text>
    </comment>
    <comment ref="K53" authorId="0" shapeId="0" xr:uid="{00000000-0006-0000-0600-00001B000000}">
      <text>
        <r>
          <rPr>
            <b/>
            <sz val="8"/>
            <color indexed="81"/>
            <rFont val="Tahoma"/>
            <family val="2"/>
          </rPr>
          <t>max. permissible error</t>
        </r>
      </text>
    </comment>
    <comment ref="G55" authorId="0" shapeId="0" xr:uid="{00000000-0006-0000-0600-00001C000000}">
      <text>
        <r>
          <rPr>
            <sz val="8"/>
            <color indexed="81"/>
            <rFont val="Tahoma"/>
            <family val="2"/>
          </rPr>
          <t>indicated weight</t>
        </r>
      </text>
    </comment>
    <comment ref="G56" authorId="0" shapeId="0" xr:uid="{00000000-0006-0000-0600-00001D000000}">
      <text>
        <r>
          <rPr>
            <sz val="8"/>
            <color indexed="81"/>
            <rFont val="Tahoma"/>
            <family val="2"/>
          </rPr>
          <t>indicated weight</t>
        </r>
      </text>
    </comment>
    <comment ref="G57" authorId="0" shapeId="0" xr:uid="{00000000-0006-0000-0600-00001E000000}">
      <text>
        <r>
          <rPr>
            <sz val="8"/>
            <color indexed="81"/>
            <rFont val="Tahoma"/>
            <family val="2"/>
          </rPr>
          <t>indicated weight</t>
        </r>
      </text>
    </comment>
    <comment ref="G58" authorId="0" shapeId="0" xr:uid="{00000000-0006-0000-0600-00001F000000}">
      <text>
        <r>
          <rPr>
            <sz val="8"/>
            <color indexed="81"/>
            <rFont val="Tahoma"/>
            <family val="2"/>
          </rPr>
          <t>indicated weight</t>
        </r>
      </text>
    </comment>
    <comment ref="G59" authorId="0" shapeId="0" xr:uid="{00000000-0006-0000-0600-000020000000}">
      <text>
        <r>
          <rPr>
            <sz val="8"/>
            <color indexed="81"/>
            <rFont val="Tahoma"/>
            <family val="2"/>
          </rPr>
          <t>indicated weight</t>
        </r>
      </text>
    </comment>
    <comment ref="G60" authorId="0" shapeId="0" xr:uid="{00000000-0006-0000-0600-000021000000}">
      <text>
        <r>
          <rPr>
            <sz val="8"/>
            <color indexed="81"/>
            <rFont val="Tahoma"/>
            <family val="2"/>
          </rPr>
          <t>indicated weight</t>
        </r>
      </text>
    </comment>
    <comment ref="G61" authorId="0" shapeId="0" xr:uid="{00000000-0006-0000-0600-000022000000}">
      <text>
        <r>
          <rPr>
            <sz val="8"/>
            <color indexed="81"/>
            <rFont val="Tahoma"/>
            <family val="2"/>
          </rPr>
          <t>indicated weight</t>
        </r>
      </text>
    </comment>
    <comment ref="G62" authorId="0" shapeId="0" xr:uid="{00000000-0006-0000-0600-000023000000}">
      <text>
        <r>
          <rPr>
            <sz val="8"/>
            <color indexed="81"/>
            <rFont val="Tahoma"/>
            <family val="2"/>
          </rPr>
          <t>indicated weight</t>
        </r>
      </text>
    </comment>
    <comment ref="G63" authorId="0" shapeId="0" xr:uid="{00000000-0006-0000-0600-000024000000}">
      <text>
        <r>
          <rPr>
            <sz val="8"/>
            <color indexed="81"/>
            <rFont val="Tahoma"/>
            <family val="2"/>
          </rPr>
          <t>indicated weight</t>
        </r>
      </text>
    </comment>
    <comment ref="A75" authorId="0" shapeId="0" xr:uid="{00000000-0006-0000-0600-000025000000}">
      <text>
        <r>
          <rPr>
            <b/>
            <sz val="8"/>
            <color indexed="81"/>
            <rFont val="Tahoma"/>
            <family val="2"/>
          </rPr>
          <t>applied load after taring</t>
        </r>
      </text>
    </comment>
    <comment ref="E75" authorId="0" shapeId="0" xr:uid="{00000000-0006-0000-0600-000026000000}">
      <text>
        <r>
          <rPr>
            <b/>
            <sz val="8"/>
            <color indexed="81"/>
            <rFont val="Tahoma"/>
            <family val="2"/>
          </rPr>
          <t xml:space="preserve">Indicated weight
</t>
        </r>
        <r>
          <rPr>
            <sz val="8"/>
            <color indexed="81"/>
            <rFont val="Tahoma"/>
            <family val="2"/>
          </rPr>
          <t xml:space="preserve">
</t>
        </r>
      </text>
    </comment>
    <comment ref="A97" authorId="1" shapeId="0" xr:uid="{00000000-0006-0000-0600-000027000000}">
      <text>
        <r>
          <rPr>
            <b/>
            <sz val="9"/>
            <color indexed="81"/>
            <rFont val="Tahoma"/>
            <family val="2"/>
          </rPr>
          <t>when n&lt;=4 points of support:  L~1/3Max; 
otherwise:  L~Max/(n-1)</t>
        </r>
      </text>
    </comment>
    <comment ref="K118" authorId="0" shapeId="0" xr:uid="{00000000-0006-0000-0600-000028000000}">
      <text>
        <r>
          <rPr>
            <b/>
            <sz val="8"/>
            <color indexed="81"/>
            <rFont val="Tahoma"/>
            <family val="2"/>
          </rPr>
          <t>length / m</t>
        </r>
      </text>
    </comment>
    <comment ref="N118" authorId="0" shapeId="0" xr:uid="{00000000-0006-0000-0600-000029000000}">
      <text>
        <r>
          <rPr>
            <b/>
            <sz val="8"/>
            <color indexed="81"/>
            <rFont val="Tahoma"/>
            <family val="2"/>
          </rPr>
          <t>width / m</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SLiebler</author>
  </authors>
  <commentList>
    <comment ref="L6" authorId="0" shapeId="0" xr:uid="{00000000-0006-0000-0700-000001000000}">
      <text>
        <r>
          <rPr>
            <b/>
            <sz val="8"/>
            <color indexed="81"/>
            <rFont val="Tahoma"/>
            <family val="2"/>
          </rPr>
          <t>RVO-No., name</t>
        </r>
      </text>
    </comment>
    <comment ref="L7" authorId="0" shapeId="0" xr:uid="{00000000-0006-0000-0700-000002000000}">
      <text>
        <r>
          <rPr>
            <b/>
            <sz val="8"/>
            <color indexed="81"/>
            <rFont val="Tahoma"/>
            <family val="2"/>
          </rPr>
          <t>Serial-No. of scale</t>
        </r>
      </text>
    </comment>
    <comment ref="D8" authorId="0" shapeId="0" xr:uid="{00000000-0006-0000-0700-000003000000}">
      <text>
        <r>
          <rPr>
            <b/>
            <sz val="8"/>
            <color indexed="81"/>
            <rFont val="Tahoma"/>
            <family val="2"/>
          </rPr>
          <t>Maximum load</t>
        </r>
      </text>
    </comment>
    <comment ref="L8" authorId="0" shapeId="0" xr:uid="{00000000-0006-0000-0700-000004000000}">
      <text>
        <r>
          <rPr>
            <b/>
            <sz val="8"/>
            <color indexed="81"/>
            <rFont val="Tahoma"/>
            <family val="2"/>
          </rPr>
          <t>Serial-No. of indicator</t>
        </r>
      </text>
    </comment>
    <comment ref="D9" authorId="0" shapeId="0" xr:uid="{00000000-0006-0000-0700-000005000000}">
      <text>
        <r>
          <rPr>
            <b/>
            <sz val="8"/>
            <color indexed="81"/>
            <rFont val="Tahoma"/>
            <family val="2"/>
          </rPr>
          <t>Calibration value</t>
        </r>
      </text>
    </comment>
    <comment ref="L9" authorId="0" shapeId="0" xr:uid="{00000000-0006-0000-0700-000006000000}">
      <text>
        <r>
          <rPr>
            <b/>
            <sz val="8"/>
            <color indexed="81"/>
            <rFont val="Tahoma"/>
            <family val="2"/>
          </rPr>
          <t>TAC of indicator</t>
        </r>
      </text>
    </comment>
    <comment ref="L10" authorId="0" shapeId="0" xr:uid="{00000000-0006-0000-0700-000007000000}">
      <text>
        <r>
          <rPr>
            <b/>
            <sz val="8"/>
            <color indexed="81"/>
            <rFont val="Tahoma"/>
            <family val="2"/>
          </rPr>
          <t>Software of indicator</t>
        </r>
      </text>
    </comment>
    <comment ref="L12" authorId="0" shapeId="0" xr:uid="{00000000-0006-0000-0700-000008000000}">
      <text>
        <r>
          <rPr>
            <b/>
            <sz val="8"/>
            <color indexed="81"/>
            <rFont val="Tahoma"/>
            <family val="2"/>
          </rPr>
          <t>No. Test weight sets</t>
        </r>
      </text>
    </comment>
    <comment ref="P16" authorId="0" shapeId="0" xr:uid="{00000000-0006-0000-0700-000009000000}">
      <text>
        <r>
          <rPr>
            <b/>
            <sz val="8"/>
            <color indexed="81"/>
            <rFont val="Tahoma"/>
            <family val="2"/>
          </rPr>
          <t>Quantity of load cells</t>
        </r>
      </text>
    </comment>
    <comment ref="A20" authorId="0" shapeId="0" xr:uid="{00000000-0006-0000-0700-00000A000000}">
      <text>
        <r>
          <rPr>
            <b/>
            <sz val="8"/>
            <color indexed="81"/>
            <rFont val="Tahoma"/>
            <family val="2"/>
          </rPr>
          <t>Sample load must be about</t>
        </r>
      </text>
    </comment>
    <comment ref="D20" authorId="0" shapeId="0" xr:uid="{00000000-0006-0000-0700-00000B000000}">
      <text>
        <r>
          <rPr>
            <b/>
            <sz val="8"/>
            <color indexed="81"/>
            <rFont val="Tahoma"/>
            <family val="2"/>
          </rPr>
          <t>actual Sample load</t>
        </r>
      </text>
    </comment>
    <comment ref="G20" authorId="0" shapeId="0" xr:uid="{00000000-0006-0000-0700-00000C000000}">
      <text>
        <r>
          <rPr>
            <b/>
            <sz val="8"/>
            <color indexed="81"/>
            <rFont val="Tahoma"/>
            <family val="2"/>
          </rPr>
          <t>Indication</t>
        </r>
      </text>
    </comment>
    <comment ref="I20" authorId="0" shapeId="0" xr:uid="{00000000-0006-0000-0700-00000D000000}">
      <text>
        <r>
          <rPr>
            <b/>
            <sz val="8"/>
            <color indexed="81"/>
            <rFont val="Tahoma"/>
            <family val="2"/>
          </rPr>
          <t>Indication error = I - L</t>
        </r>
      </text>
    </comment>
    <comment ref="K20" authorId="0" shapeId="0" xr:uid="{00000000-0006-0000-0700-00000E000000}">
      <text>
        <r>
          <rPr>
            <b/>
            <sz val="8"/>
            <color indexed="81"/>
            <rFont val="Tahoma"/>
            <family val="2"/>
          </rPr>
          <t>max. permissible error</t>
        </r>
      </text>
    </comment>
    <comment ref="B22" authorId="0" shapeId="0" xr:uid="{00000000-0006-0000-0700-00000F000000}">
      <text>
        <r>
          <rPr>
            <b/>
            <sz val="8"/>
            <color indexed="81"/>
            <rFont val="Tahoma"/>
            <family val="2"/>
          </rPr>
          <t>80%Max</t>
        </r>
      </text>
    </comment>
    <comment ref="E22" authorId="0" shapeId="0" xr:uid="{00000000-0006-0000-0700-000010000000}">
      <text>
        <r>
          <rPr>
            <b/>
            <sz val="8"/>
            <color indexed="81"/>
            <rFont val="Tahoma"/>
            <family val="2"/>
          </rPr>
          <t>~80%Max</t>
        </r>
      </text>
    </comment>
    <comment ref="G22" authorId="0" shapeId="0" xr:uid="{00000000-0006-0000-0700-000011000000}">
      <text>
        <r>
          <rPr>
            <sz val="8"/>
            <color indexed="81"/>
            <rFont val="Tahoma"/>
            <family val="2"/>
          </rPr>
          <t>indicated weight</t>
        </r>
      </text>
    </comment>
    <comment ref="B23" authorId="0" shapeId="0" xr:uid="{00000000-0006-0000-0700-000012000000}">
      <text>
        <r>
          <rPr>
            <b/>
            <sz val="8"/>
            <color indexed="81"/>
            <rFont val="Tahoma"/>
            <family val="2"/>
          </rPr>
          <t>80%Max</t>
        </r>
      </text>
    </comment>
    <comment ref="E23" authorId="0" shapeId="0" xr:uid="{00000000-0006-0000-0700-000013000000}">
      <text>
        <r>
          <rPr>
            <b/>
            <sz val="8"/>
            <color indexed="81"/>
            <rFont val="Tahoma"/>
            <family val="2"/>
          </rPr>
          <t>~80%Max</t>
        </r>
      </text>
    </comment>
    <comment ref="B24" authorId="0" shapeId="0" xr:uid="{00000000-0006-0000-0700-000014000000}">
      <text>
        <r>
          <rPr>
            <b/>
            <sz val="8"/>
            <color indexed="81"/>
            <rFont val="Tahoma"/>
            <family val="2"/>
          </rPr>
          <t>80%Max</t>
        </r>
      </text>
    </comment>
    <comment ref="E24" authorId="0" shapeId="0" xr:uid="{00000000-0006-0000-0700-000015000000}">
      <text>
        <r>
          <rPr>
            <b/>
            <sz val="8"/>
            <color indexed="81"/>
            <rFont val="Tahoma"/>
            <family val="2"/>
          </rPr>
          <t>~80%Max</t>
        </r>
      </text>
    </comment>
    <comment ref="A29" authorId="0" shapeId="0" xr:uid="{00000000-0006-0000-0700-000016000000}">
      <text>
        <r>
          <rPr>
            <b/>
            <sz val="8"/>
            <color indexed="81"/>
            <rFont val="Tahoma"/>
            <family val="2"/>
          </rPr>
          <t>added load until the indication increases to 1e</t>
        </r>
      </text>
    </comment>
    <comment ref="A36" authorId="0" shapeId="0" xr:uid="{00000000-0006-0000-0700-000017000000}">
      <text>
        <r>
          <rPr>
            <b/>
            <sz val="8"/>
            <color indexed="81"/>
            <rFont val="Tahoma"/>
            <family val="2"/>
          </rPr>
          <t>added load until the indication increases to 1e</t>
        </r>
      </text>
    </comment>
    <comment ref="A43" authorId="0" shapeId="0" xr:uid="{00000000-0006-0000-0700-000018000000}">
      <text>
        <r>
          <rPr>
            <b/>
            <sz val="8"/>
            <color indexed="81"/>
            <rFont val="Tahoma"/>
            <family val="2"/>
          </rPr>
          <t>Sample load must be about</t>
        </r>
      </text>
    </comment>
    <comment ref="D43" authorId="0" shapeId="0" xr:uid="{00000000-0006-0000-0700-000019000000}">
      <text>
        <r>
          <rPr>
            <b/>
            <sz val="8"/>
            <color indexed="81"/>
            <rFont val="Tahoma"/>
            <family val="2"/>
          </rPr>
          <t>actual Sample load</t>
        </r>
      </text>
    </comment>
    <comment ref="G43" authorId="0" shapeId="0" xr:uid="{00000000-0006-0000-0700-00001A000000}">
      <text>
        <r>
          <rPr>
            <b/>
            <sz val="8"/>
            <color indexed="81"/>
            <rFont val="Tahoma"/>
            <family val="2"/>
          </rPr>
          <t>Indication</t>
        </r>
      </text>
    </comment>
    <comment ref="I43" authorId="0" shapeId="0" xr:uid="{00000000-0006-0000-0700-00001B000000}">
      <text>
        <r>
          <rPr>
            <b/>
            <sz val="8"/>
            <color indexed="81"/>
            <rFont val="Tahoma"/>
            <family val="2"/>
          </rPr>
          <t>Indication error = I - L</t>
        </r>
      </text>
    </comment>
    <comment ref="K43" authorId="0" shapeId="0" xr:uid="{00000000-0006-0000-0700-00001C000000}">
      <text>
        <r>
          <rPr>
            <b/>
            <sz val="8"/>
            <color indexed="81"/>
            <rFont val="Tahoma"/>
            <family val="2"/>
          </rPr>
          <t>max. permissible error</t>
        </r>
      </text>
    </comment>
    <comment ref="G45" authorId="0" shapeId="0" xr:uid="{00000000-0006-0000-0700-00001D000000}">
      <text>
        <r>
          <rPr>
            <sz val="8"/>
            <color indexed="81"/>
            <rFont val="Tahoma"/>
            <family val="2"/>
          </rPr>
          <t>indicated weight</t>
        </r>
      </text>
    </comment>
    <comment ref="G46" authorId="0" shapeId="0" xr:uid="{00000000-0006-0000-0700-00001E000000}">
      <text>
        <r>
          <rPr>
            <sz val="8"/>
            <color indexed="81"/>
            <rFont val="Tahoma"/>
            <family val="2"/>
          </rPr>
          <t>indicated weight</t>
        </r>
      </text>
    </comment>
    <comment ref="G47" authorId="0" shapeId="0" xr:uid="{00000000-0006-0000-0700-00001F000000}">
      <text>
        <r>
          <rPr>
            <sz val="8"/>
            <color indexed="81"/>
            <rFont val="Tahoma"/>
            <family val="2"/>
          </rPr>
          <t>indicated weight</t>
        </r>
      </text>
    </comment>
    <comment ref="G48" authorId="0" shapeId="0" xr:uid="{00000000-0006-0000-0700-000020000000}">
      <text>
        <r>
          <rPr>
            <sz val="8"/>
            <color indexed="81"/>
            <rFont val="Tahoma"/>
            <family val="2"/>
          </rPr>
          <t>indicated weight</t>
        </r>
      </text>
    </comment>
    <comment ref="G49" authorId="0" shapeId="0" xr:uid="{00000000-0006-0000-0700-000021000000}">
      <text>
        <r>
          <rPr>
            <sz val="8"/>
            <color indexed="81"/>
            <rFont val="Tahoma"/>
            <family val="2"/>
          </rPr>
          <t>indicated weight</t>
        </r>
      </text>
    </comment>
    <comment ref="G50" authorId="0" shapeId="0" xr:uid="{00000000-0006-0000-0700-000022000000}">
      <text>
        <r>
          <rPr>
            <sz val="8"/>
            <color indexed="81"/>
            <rFont val="Tahoma"/>
            <family val="2"/>
          </rPr>
          <t>indicated weight</t>
        </r>
      </text>
    </comment>
    <comment ref="G51" authorId="0" shapeId="0" xr:uid="{00000000-0006-0000-0700-000023000000}">
      <text>
        <r>
          <rPr>
            <sz val="8"/>
            <color indexed="81"/>
            <rFont val="Tahoma"/>
            <family val="2"/>
          </rPr>
          <t>indicated weight</t>
        </r>
      </text>
    </comment>
    <comment ref="G52" authorId="0" shapeId="0" xr:uid="{00000000-0006-0000-0700-000024000000}">
      <text>
        <r>
          <rPr>
            <sz val="8"/>
            <color indexed="81"/>
            <rFont val="Tahoma"/>
            <family val="2"/>
          </rPr>
          <t>indicated weight</t>
        </r>
      </text>
    </comment>
    <comment ref="G53" authorId="0" shapeId="0" xr:uid="{00000000-0006-0000-0700-000025000000}">
      <text>
        <r>
          <rPr>
            <sz val="8"/>
            <color indexed="81"/>
            <rFont val="Tahoma"/>
            <family val="2"/>
          </rPr>
          <t>indicated weight</t>
        </r>
      </text>
    </comment>
    <comment ref="A68" authorId="0" shapeId="0" xr:uid="{00000000-0006-0000-0700-000026000000}">
      <text>
        <r>
          <rPr>
            <b/>
            <sz val="8"/>
            <color indexed="81"/>
            <rFont val="Tahoma"/>
            <family val="2"/>
          </rPr>
          <t>applied load after taring</t>
        </r>
      </text>
    </comment>
    <comment ref="E68" authorId="0" shapeId="0" xr:uid="{00000000-0006-0000-0700-000027000000}">
      <text>
        <r>
          <rPr>
            <b/>
            <sz val="8"/>
            <color indexed="81"/>
            <rFont val="Tahoma"/>
            <family val="2"/>
          </rPr>
          <t xml:space="preserve">Indicated weight
</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SLiebler</author>
    <author>Sigrid Liebler</author>
  </authors>
  <commentList>
    <comment ref="L6" authorId="0" shapeId="0" xr:uid="{00000000-0006-0000-0800-000001000000}">
      <text>
        <r>
          <rPr>
            <b/>
            <sz val="8"/>
            <color indexed="81"/>
            <rFont val="Tahoma"/>
            <family val="2"/>
          </rPr>
          <t>RVO-No., name</t>
        </r>
      </text>
    </comment>
    <comment ref="L7" authorId="0" shapeId="0" xr:uid="{00000000-0006-0000-0800-000002000000}">
      <text>
        <r>
          <rPr>
            <b/>
            <sz val="8"/>
            <color indexed="81"/>
            <rFont val="Tahoma"/>
            <family val="2"/>
          </rPr>
          <t>Serial-No. of scale</t>
        </r>
      </text>
    </comment>
    <comment ref="D8" authorId="0" shapeId="0" xr:uid="{00000000-0006-0000-0800-000003000000}">
      <text>
        <r>
          <rPr>
            <b/>
            <sz val="8"/>
            <color indexed="81"/>
            <rFont val="Tahoma"/>
            <family val="2"/>
          </rPr>
          <t>Maximum load</t>
        </r>
      </text>
    </comment>
    <comment ref="L8" authorId="0" shapeId="0" xr:uid="{00000000-0006-0000-0800-000004000000}">
      <text>
        <r>
          <rPr>
            <b/>
            <sz val="8"/>
            <color indexed="81"/>
            <rFont val="Tahoma"/>
            <family val="2"/>
          </rPr>
          <t>Serial-No. of indicator</t>
        </r>
      </text>
    </comment>
    <comment ref="D9" authorId="0" shapeId="0" xr:uid="{00000000-0006-0000-0800-000005000000}">
      <text>
        <r>
          <rPr>
            <b/>
            <sz val="8"/>
            <color indexed="81"/>
            <rFont val="Tahoma"/>
            <family val="2"/>
          </rPr>
          <t>Calibration value</t>
        </r>
      </text>
    </comment>
    <comment ref="L9" authorId="0" shapeId="0" xr:uid="{00000000-0006-0000-0800-000006000000}">
      <text>
        <r>
          <rPr>
            <b/>
            <sz val="8"/>
            <color indexed="81"/>
            <rFont val="Tahoma"/>
            <family val="2"/>
          </rPr>
          <t>TAC of indicator</t>
        </r>
      </text>
    </comment>
    <comment ref="L10" authorId="0" shapeId="0" xr:uid="{00000000-0006-0000-0800-000007000000}">
      <text>
        <r>
          <rPr>
            <b/>
            <sz val="8"/>
            <color indexed="81"/>
            <rFont val="Tahoma"/>
            <family val="2"/>
          </rPr>
          <t>Software of indicator</t>
        </r>
      </text>
    </comment>
    <comment ref="L12" authorId="0" shapeId="0" xr:uid="{00000000-0006-0000-0800-000008000000}">
      <text>
        <r>
          <rPr>
            <b/>
            <sz val="8"/>
            <color indexed="81"/>
            <rFont val="Tahoma"/>
            <family val="2"/>
          </rPr>
          <t>No. Test weight sets</t>
        </r>
      </text>
    </comment>
    <comment ref="P16" authorId="0" shapeId="0" xr:uid="{00000000-0006-0000-0800-000009000000}">
      <text>
        <r>
          <rPr>
            <b/>
            <sz val="8"/>
            <color indexed="81"/>
            <rFont val="Tahoma"/>
            <family val="2"/>
          </rPr>
          <t>Quantity of load cells</t>
        </r>
      </text>
    </comment>
    <comment ref="A20" authorId="0" shapeId="0" xr:uid="{00000000-0006-0000-0800-00000A000000}">
      <text>
        <r>
          <rPr>
            <b/>
            <sz val="8"/>
            <color indexed="81"/>
            <rFont val="Tahoma"/>
            <family val="2"/>
          </rPr>
          <t>Sample load must be about</t>
        </r>
      </text>
    </comment>
    <comment ref="D20" authorId="0" shapeId="0" xr:uid="{00000000-0006-0000-0800-00000B000000}">
      <text>
        <r>
          <rPr>
            <b/>
            <sz val="8"/>
            <color indexed="81"/>
            <rFont val="Tahoma"/>
            <family val="2"/>
          </rPr>
          <t>actual Sample load</t>
        </r>
      </text>
    </comment>
    <comment ref="G20" authorId="0" shapeId="0" xr:uid="{00000000-0006-0000-0800-00000C000000}">
      <text>
        <r>
          <rPr>
            <b/>
            <sz val="8"/>
            <color indexed="81"/>
            <rFont val="Tahoma"/>
            <family val="2"/>
          </rPr>
          <t>Indication</t>
        </r>
      </text>
    </comment>
    <comment ref="I20" authorId="0" shapeId="0" xr:uid="{00000000-0006-0000-0800-00000D000000}">
      <text>
        <r>
          <rPr>
            <b/>
            <sz val="8"/>
            <color indexed="81"/>
            <rFont val="Tahoma"/>
            <family val="2"/>
          </rPr>
          <t>Indication error = I - L</t>
        </r>
      </text>
    </comment>
    <comment ref="K20" authorId="0" shapeId="0" xr:uid="{00000000-0006-0000-0800-00000E000000}">
      <text>
        <r>
          <rPr>
            <b/>
            <sz val="8"/>
            <color indexed="81"/>
            <rFont val="Tahoma"/>
            <family val="2"/>
          </rPr>
          <t>max. permissible error</t>
        </r>
      </text>
    </comment>
    <comment ref="B22" authorId="0" shapeId="0" xr:uid="{00000000-0006-0000-0800-00000F000000}">
      <text>
        <r>
          <rPr>
            <b/>
            <sz val="8"/>
            <color indexed="81"/>
            <rFont val="Tahoma"/>
            <family val="2"/>
          </rPr>
          <t>80%Max</t>
        </r>
      </text>
    </comment>
    <comment ref="E22" authorId="0" shapeId="0" xr:uid="{00000000-0006-0000-0800-000010000000}">
      <text>
        <r>
          <rPr>
            <b/>
            <sz val="8"/>
            <color indexed="81"/>
            <rFont val="Tahoma"/>
            <family val="2"/>
          </rPr>
          <t>~80%Max</t>
        </r>
      </text>
    </comment>
    <comment ref="G22" authorId="0" shapeId="0" xr:uid="{00000000-0006-0000-0800-000011000000}">
      <text>
        <r>
          <rPr>
            <sz val="8"/>
            <color indexed="81"/>
            <rFont val="Tahoma"/>
            <family val="2"/>
          </rPr>
          <t>indicated weight</t>
        </r>
      </text>
    </comment>
    <comment ref="B23" authorId="0" shapeId="0" xr:uid="{00000000-0006-0000-0800-000012000000}">
      <text>
        <r>
          <rPr>
            <b/>
            <sz val="8"/>
            <color indexed="81"/>
            <rFont val="Tahoma"/>
            <family val="2"/>
          </rPr>
          <t>80%Max</t>
        </r>
      </text>
    </comment>
    <comment ref="E23" authorId="0" shapeId="0" xr:uid="{00000000-0006-0000-0800-000013000000}">
      <text>
        <r>
          <rPr>
            <b/>
            <sz val="8"/>
            <color indexed="81"/>
            <rFont val="Tahoma"/>
            <family val="2"/>
          </rPr>
          <t>~80%Max</t>
        </r>
      </text>
    </comment>
    <comment ref="B24" authorId="0" shapeId="0" xr:uid="{00000000-0006-0000-0800-000014000000}">
      <text>
        <r>
          <rPr>
            <b/>
            <sz val="8"/>
            <color indexed="81"/>
            <rFont val="Tahoma"/>
            <family val="2"/>
          </rPr>
          <t>80%Max</t>
        </r>
      </text>
    </comment>
    <comment ref="E24" authorId="0" shapeId="0" xr:uid="{00000000-0006-0000-0800-000015000000}">
      <text>
        <r>
          <rPr>
            <b/>
            <sz val="8"/>
            <color indexed="81"/>
            <rFont val="Tahoma"/>
            <family val="2"/>
          </rPr>
          <t>~80%Max</t>
        </r>
      </text>
    </comment>
    <comment ref="A29" authorId="0" shapeId="0" xr:uid="{00000000-0006-0000-0800-000016000000}">
      <text>
        <r>
          <rPr>
            <b/>
            <sz val="8"/>
            <color indexed="81"/>
            <rFont val="Tahoma"/>
            <family val="2"/>
          </rPr>
          <t>added load until the indication increases to 1e</t>
        </r>
      </text>
    </comment>
    <comment ref="A36" authorId="0" shapeId="0" xr:uid="{00000000-0006-0000-0800-000017000000}">
      <text>
        <r>
          <rPr>
            <b/>
            <sz val="8"/>
            <color indexed="81"/>
            <rFont val="Tahoma"/>
            <family val="2"/>
          </rPr>
          <t>added load until the indication increases to 1e</t>
        </r>
      </text>
    </comment>
    <comment ref="A43" authorId="0" shapeId="0" xr:uid="{00000000-0006-0000-0800-000018000000}">
      <text>
        <r>
          <rPr>
            <b/>
            <sz val="8"/>
            <color indexed="81"/>
            <rFont val="Tahoma"/>
            <family val="2"/>
          </rPr>
          <t>Sample load must be about</t>
        </r>
      </text>
    </comment>
    <comment ref="D43" authorId="0" shapeId="0" xr:uid="{00000000-0006-0000-0800-000019000000}">
      <text>
        <r>
          <rPr>
            <b/>
            <sz val="8"/>
            <color indexed="81"/>
            <rFont val="Tahoma"/>
            <family val="2"/>
          </rPr>
          <t>actual Sample load</t>
        </r>
      </text>
    </comment>
    <comment ref="G43" authorId="0" shapeId="0" xr:uid="{00000000-0006-0000-0800-00001A000000}">
      <text>
        <r>
          <rPr>
            <b/>
            <sz val="8"/>
            <color indexed="81"/>
            <rFont val="Tahoma"/>
            <family val="2"/>
          </rPr>
          <t>Indication</t>
        </r>
      </text>
    </comment>
    <comment ref="I43" authorId="0" shapeId="0" xr:uid="{00000000-0006-0000-0800-00001B000000}">
      <text>
        <r>
          <rPr>
            <b/>
            <sz val="8"/>
            <color indexed="81"/>
            <rFont val="Tahoma"/>
            <family val="2"/>
          </rPr>
          <t>Indication error = I - L</t>
        </r>
      </text>
    </comment>
    <comment ref="K43" authorId="0" shapeId="0" xr:uid="{00000000-0006-0000-0800-00001C000000}">
      <text>
        <r>
          <rPr>
            <b/>
            <sz val="8"/>
            <color indexed="81"/>
            <rFont val="Tahoma"/>
            <family val="2"/>
          </rPr>
          <t>max. permissible error</t>
        </r>
      </text>
    </comment>
    <comment ref="G45" authorId="0" shapeId="0" xr:uid="{00000000-0006-0000-0800-00001D000000}">
      <text>
        <r>
          <rPr>
            <sz val="8"/>
            <color indexed="81"/>
            <rFont val="Tahoma"/>
            <family val="2"/>
          </rPr>
          <t>indicated weight</t>
        </r>
      </text>
    </comment>
    <comment ref="G46" authorId="0" shapeId="0" xr:uid="{00000000-0006-0000-0800-00001E000000}">
      <text>
        <r>
          <rPr>
            <sz val="8"/>
            <color indexed="81"/>
            <rFont val="Tahoma"/>
            <family val="2"/>
          </rPr>
          <t>indicated weight</t>
        </r>
      </text>
    </comment>
    <comment ref="G47" authorId="0" shapeId="0" xr:uid="{00000000-0006-0000-0800-00001F000000}">
      <text>
        <r>
          <rPr>
            <sz val="8"/>
            <color indexed="81"/>
            <rFont val="Tahoma"/>
            <family val="2"/>
          </rPr>
          <t>indicated weight</t>
        </r>
      </text>
    </comment>
    <comment ref="G48" authorId="0" shapeId="0" xr:uid="{00000000-0006-0000-0800-000020000000}">
      <text>
        <r>
          <rPr>
            <sz val="8"/>
            <color indexed="81"/>
            <rFont val="Tahoma"/>
            <family val="2"/>
          </rPr>
          <t>indicated weight</t>
        </r>
      </text>
    </comment>
    <comment ref="G49" authorId="0" shapeId="0" xr:uid="{00000000-0006-0000-0800-000021000000}">
      <text>
        <r>
          <rPr>
            <sz val="8"/>
            <color indexed="81"/>
            <rFont val="Tahoma"/>
            <family val="2"/>
          </rPr>
          <t>indicated weight</t>
        </r>
      </text>
    </comment>
    <comment ref="G50" authorId="0" shapeId="0" xr:uid="{00000000-0006-0000-0800-000022000000}">
      <text>
        <r>
          <rPr>
            <sz val="8"/>
            <color indexed="81"/>
            <rFont val="Tahoma"/>
            <family val="2"/>
          </rPr>
          <t>indicated weight</t>
        </r>
      </text>
    </comment>
    <comment ref="G51" authorId="0" shapeId="0" xr:uid="{00000000-0006-0000-0800-000023000000}">
      <text>
        <r>
          <rPr>
            <sz val="8"/>
            <color indexed="81"/>
            <rFont val="Tahoma"/>
            <family val="2"/>
          </rPr>
          <t>indicated weight</t>
        </r>
      </text>
    </comment>
    <comment ref="G52" authorId="0" shapeId="0" xr:uid="{00000000-0006-0000-0800-000024000000}">
      <text>
        <r>
          <rPr>
            <sz val="8"/>
            <color indexed="81"/>
            <rFont val="Tahoma"/>
            <family val="2"/>
          </rPr>
          <t>indicated weight</t>
        </r>
      </text>
    </comment>
    <comment ref="G53" authorId="0" shapeId="0" xr:uid="{00000000-0006-0000-0800-000025000000}">
      <text>
        <r>
          <rPr>
            <sz val="8"/>
            <color indexed="81"/>
            <rFont val="Tahoma"/>
            <family val="2"/>
          </rPr>
          <t>indicated weight</t>
        </r>
      </text>
    </comment>
    <comment ref="A68" authorId="0" shapeId="0" xr:uid="{00000000-0006-0000-0800-000026000000}">
      <text>
        <r>
          <rPr>
            <b/>
            <sz val="8"/>
            <color indexed="81"/>
            <rFont val="Tahoma"/>
            <family val="2"/>
          </rPr>
          <t>applied load after taring</t>
        </r>
      </text>
    </comment>
    <comment ref="E68" authorId="0" shapeId="0" xr:uid="{00000000-0006-0000-0800-000027000000}">
      <text>
        <r>
          <rPr>
            <b/>
            <sz val="8"/>
            <color indexed="81"/>
            <rFont val="Tahoma"/>
            <family val="2"/>
          </rPr>
          <t xml:space="preserve">Indicated weight
</t>
        </r>
        <r>
          <rPr>
            <sz val="8"/>
            <color indexed="81"/>
            <rFont val="Tahoma"/>
            <family val="2"/>
          </rPr>
          <t xml:space="preserve">
</t>
        </r>
      </text>
    </comment>
    <comment ref="A90" authorId="1" shapeId="0" xr:uid="{00000000-0006-0000-0800-000028000000}">
      <text>
        <r>
          <rPr>
            <b/>
            <sz val="9"/>
            <color indexed="81"/>
            <rFont val="Tahoma"/>
            <family val="2"/>
          </rPr>
          <t>when n&lt;=4 points of support:  L~1/3Max; 
otherwise:  L~Max/(n-1)</t>
        </r>
      </text>
    </comment>
    <comment ref="A113" authorId="1" shapeId="0" xr:uid="{00000000-0006-0000-0800-000029000000}">
      <text>
        <r>
          <rPr>
            <b/>
            <sz val="9"/>
            <color indexed="81"/>
            <rFont val="Tahoma"/>
            <family val="2"/>
          </rPr>
          <t>when n&lt;=4 points of support:  L~1/3Max; 
otherwise:  L~Max/(n-1)</t>
        </r>
      </text>
    </comment>
  </commentList>
</comments>
</file>

<file path=xl/sharedStrings.xml><?xml version="1.0" encoding="utf-8"?>
<sst xmlns="http://schemas.openxmlformats.org/spreadsheetml/2006/main" count="1158" uniqueCount="110">
  <si>
    <t>L</t>
  </si>
  <si>
    <t>mpe</t>
  </si>
  <si>
    <t>[kg]</t>
  </si>
  <si>
    <t>[e]</t>
  </si>
  <si>
    <t>pos</t>
  </si>
  <si>
    <t>Load position</t>
  </si>
  <si>
    <t>Firmware type and version:</t>
  </si>
  <si>
    <t>I</t>
  </si>
  <si>
    <t>I error</t>
  </si>
  <si>
    <t>OK?</t>
  </si>
  <si>
    <t>kg</t>
  </si>
  <si>
    <t>* The zero tracking device should only be in operation for the repeatability test.</t>
  </si>
  <si>
    <t xml:space="preserve">    </t>
  </si>
  <si>
    <t xml:space="preserve"> </t>
  </si>
  <si>
    <t>2.  Weighing / Linearity Test (Indicator in hi-res mode):</t>
  </si>
  <si>
    <t>Max  =</t>
  </si>
  <si>
    <t>[Y,N]</t>
  </si>
  <si>
    <t>Ierror</t>
  </si>
  <si>
    <t xml:space="preserve"> Test passed? </t>
  </si>
  <si>
    <t>e  =</t>
  </si>
  <si>
    <t>number of load carrier</t>
  </si>
  <si>
    <t>N</t>
  </si>
  <si>
    <t>Type:</t>
  </si>
  <si>
    <t>Dimension</t>
  </si>
  <si>
    <t>x</t>
  </si>
  <si>
    <t>m</t>
  </si>
  <si>
    <t>III</t>
  </si>
  <si>
    <t>Verification for: g=</t>
  </si>
  <si>
    <t>Not required</t>
  </si>
  <si>
    <t>Max 1  =</t>
  </si>
  <si>
    <t>Max 2  =</t>
  </si>
  <si>
    <t>e 1  =</t>
  </si>
  <si>
    <t>e 2  =</t>
  </si>
  <si>
    <t>n1=</t>
  </si>
  <si>
    <t>n2=</t>
  </si>
  <si>
    <t>X</t>
  </si>
  <si>
    <t>e error</t>
  </si>
  <si>
    <t>load must be about</t>
  </si>
  <si>
    <t>&lt; L &lt;</t>
  </si>
  <si>
    <t>=</t>
  </si>
  <si>
    <t>1.  Repeatability Test  (indicator in hi-res mode):</t>
  </si>
  <si>
    <t>accordance to DIN EN45501 - A.4.4</t>
  </si>
  <si>
    <t>accordance to DIN EN45501 - 3.6.2 (A.4.7)</t>
  </si>
  <si>
    <t>accordance to DIN EN45501 - 4.5.2 (A4.2.3)</t>
  </si>
  <si>
    <t>accordance to OIML R76-1/R76-2</t>
  </si>
  <si>
    <t>3.  Eccentricity Test (Indicator in hi-res mode)</t>
  </si>
  <si>
    <r>
      <rPr>
        <sz val="9"/>
        <rFont val="Arial"/>
        <family val="2"/>
      </rPr>
      <t>TAC</t>
    </r>
    <r>
      <rPr>
        <sz val="8"/>
        <rFont val="Arial"/>
        <family val="2"/>
      </rPr>
      <t>(Type Approval Certificate) Indicator</t>
    </r>
  </si>
  <si>
    <t>accordance to DIN EN45501 - 3.8 (A.4.8)</t>
  </si>
  <si>
    <t>6. Discrimination test (hi-res mode: off)</t>
  </si>
  <si>
    <t xml:space="preserve">Testing at three different loads, e.g. Min, 50% Max and Max </t>
  </si>
  <si>
    <t>7.  Earth Gravity</t>
  </si>
  <si>
    <t>4.  Accuracy of Zero Device (hi-res mode: off):</t>
  </si>
  <si>
    <t>Set-No. of Standard-Weights in use</t>
  </si>
  <si>
    <t>English</t>
  </si>
  <si>
    <t>Deutsch</t>
  </si>
  <si>
    <t>1. Prüfung der Wiederholbarkeit (Indikator in Hi-Res-Modus):</t>
  </si>
  <si>
    <t>* Die Nullnachführung darf nur bei der Prüfung der Wiederholbarkeit eingeschaltet sein</t>
  </si>
  <si>
    <t>ungefähre Last</t>
  </si>
  <si>
    <t>gemäß OIML R76-1/R76-2</t>
  </si>
  <si>
    <t>gemäß DIN EN45501-A.4.4</t>
  </si>
  <si>
    <t>gemäß DIN EN45501 - 3.6.2 (A.4.7)</t>
  </si>
  <si>
    <t>3.  Prüfung bei Außermittiger Belastung (Indicator in hi-res mode)</t>
  </si>
  <si>
    <t>Belastungsort</t>
  </si>
  <si>
    <t>gemäß DIN EN45501 - 4.5.2 (A4.2.3)</t>
  </si>
  <si>
    <t>4.  Prüfung der Genauigkeit der Nullstellung (Hi-Res-Modus aus):</t>
  </si>
  <si>
    <t xml:space="preserve"> Test bestanden? </t>
  </si>
  <si>
    <t>Belastungsorte in einer Reihe (z.B. Bandwaage)?</t>
  </si>
  <si>
    <t>Load positions in one line (e.g. weighing belt)?</t>
  </si>
  <si>
    <t>Anzahl Auflager</t>
  </si>
  <si>
    <t>5.  Prüfung der Taraeinrichung - Last zwischen 1/3 bis 2/3 Max aufbringen  (Hi-Res-Modus: off):</t>
  </si>
  <si>
    <t>5.  Accuracy of Tare Device - Apply a load between 1/3 Max and 2/3 Max  (hi-res mode: off):</t>
  </si>
  <si>
    <t>gemäß DIN EN45501 - 4.6.3 (A.4.6.2)</t>
  </si>
  <si>
    <t>2. Prüfung der Richtigkeit mit Normallast (Indikator in Hi-Res-Modus):</t>
  </si>
  <si>
    <t>6. Prüfung des Ansprechvermögens und der Empfindlichkeit (Hi-Res-Modus: aus)</t>
  </si>
  <si>
    <t>gemäß DIN EN45501 - 3.8 (A.4.8)</t>
  </si>
  <si>
    <t xml:space="preserve">Prüfung bei drei unterschiedlichen Lasten, z.B. Min, 50% Max und Max </t>
  </si>
  <si>
    <t>Nach Ablesen der Anzeige I 1 soll vorsichtig eine zusätzliche Last von insgesamt 1,4d aufgebracht werden.</t>
  </si>
  <si>
    <t>7.  Fallbeschleunigung</t>
  </si>
  <si>
    <t>Prüfung für: g=</t>
  </si>
  <si>
    <t>vernachlässigbar</t>
  </si>
  <si>
    <t>Language/Sprache:</t>
  </si>
  <si>
    <t xml:space="preserve">Test Weight Calibrations Current?           </t>
  </si>
  <si>
    <t>Error at Zero</t>
  </si>
  <si>
    <t>E = I + 1/2e – ΔL - L</t>
  </si>
  <si>
    <t>e</t>
  </si>
  <si>
    <t>ΔL</t>
  </si>
  <si>
    <t>Error at Tare</t>
  </si>
  <si>
    <t>E error</t>
  </si>
  <si>
    <r>
      <rPr>
        <sz val="8"/>
        <rFont val="Arial"/>
        <family val="2"/>
      </rPr>
      <t xml:space="preserve">Eerror - </t>
    </r>
    <r>
      <rPr>
        <sz val="9"/>
        <rFont val="Arial"/>
        <family val="2"/>
      </rPr>
      <t>Ezero</t>
    </r>
  </si>
  <si>
    <t xml:space="preserve">E error </t>
  </si>
  <si>
    <r>
      <rPr>
        <sz val="8"/>
        <rFont val="Arial"/>
        <family val="2"/>
      </rPr>
      <t xml:space="preserve">Eerror - </t>
    </r>
    <r>
      <rPr>
        <sz val="9"/>
        <rFont val="Arial"/>
        <family val="2"/>
      </rPr>
      <t>Etare</t>
    </r>
  </si>
  <si>
    <t>T8843</t>
  </si>
  <si>
    <t>VG-TLB-425T</t>
  </si>
  <si>
    <t>Tilted position</t>
  </si>
  <si>
    <t>Reference position</t>
  </si>
  <si>
    <t>indication</t>
  </si>
  <si>
    <t>2e=</t>
  </si>
  <si>
    <t>Error</t>
  </si>
  <si>
    <t>the scale must be zeroed in reference position, then read indication at Zero and Max in reference and in tilted positions.</t>
  </si>
  <si>
    <t>Etotal</t>
  </si>
  <si>
    <t>Test passed?</t>
  </si>
  <si>
    <t>A323 v3.07</t>
  </si>
  <si>
    <r>
      <rPr>
        <sz val="9"/>
        <rFont val="Calibri"/>
        <family val="2"/>
      </rPr>
      <t>Δ</t>
    </r>
    <r>
      <rPr>
        <sz val="9"/>
        <rFont val="Arial"/>
        <family val="2"/>
      </rPr>
      <t xml:space="preserve"> I error:</t>
    </r>
  </si>
  <si>
    <t>DIN45501-2015: 3.6.2</t>
  </si>
  <si>
    <t>(country of installation)</t>
  </si>
  <si>
    <t>M</t>
  </si>
  <si>
    <r>
      <rPr>
        <b/>
        <sz val="9"/>
        <rFont val="Arial"/>
        <family val="2"/>
      </rPr>
      <t>[m/s</t>
    </r>
    <r>
      <rPr>
        <b/>
        <sz val="9"/>
        <rFont val="Calibri"/>
        <family val="2"/>
      </rPr>
      <t>²</t>
    </r>
    <r>
      <rPr>
        <b/>
        <sz val="9"/>
        <rFont val="Arial"/>
        <family val="2"/>
      </rPr>
      <t>]</t>
    </r>
  </si>
  <si>
    <t>http://www.ptb.de/cartoweb3/SISproject.php</t>
  </si>
  <si>
    <t>Eerror - Ezero</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</si>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</sst>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0.0000"/>
    <numFmt numFmtId="167" formatCode="#,##0.000"/>
    <numFmt numFmtId="168" formatCode="#,##0.0000"/>
    <numFmt numFmtId="169" formatCode="#,##0.0"/>
  </numFmts>
  <fonts count="39" x14ac:knownFonts="1">
    <font>
      <sz val="10"/>
      <name val="Arial"/>
    </font>
    <font>
      <sz val="10"/>
      <name val="Arial"/>
      <family val="2"/>
    </font>
    <font>
      <sz val="8"/>
      <name val="Arial"/>
      <family val="2"/>
    </font>
    <font>
      <b/>
      <sz val="10"/>
      <name val="Arial"/>
      <family val="2"/>
    </font>
    <font>
      <sz val="10"/>
      <name val="Arial"/>
      <family val="2"/>
    </font>
    <font>
      <sz val="9"/>
      <name val="Arial"/>
      <family val="2"/>
    </font>
    <font>
      <b/>
      <i/>
      <sz val="9"/>
      <name val="Arial"/>
      <family val="2"/>
    </font>
    <font>
      <b/>
      <sz val="9"/>
      <name val="Arial"/>
      <family val="2"/>
    </font>
    <font>
      <sz val="9"/>
      <name val="Arial"/>
      <family val="2"/>
    </font>
    <font>
      <b/>
      <sz val="9"/>
      <name val="Arial"/>
      <family val="2"/>
    </font>
    <font>
      <b/>
      <i/>
      <sz val="16"/>
      <name val="Arial"/>
      <family val="2"/>
    </font>
    <font>
      <sz val="10"/>
      <name val="Arial"/>
      <family val="2"/>
    </font>
    <font>
      <b/>
      <sz val="10"/>
      <name val="Symbol"/>
      <family val="1"/>
      <charset val="2"/>
    </font>
    <font>
      <b/>
      <sz val="10"/>
      <name val="Arial"/>
      <family val="2"/>
    </font>
    <font>
      <b/>
      <sz val="12"/>
      <name val="Arial"/>
      <family val="2"/>
    </font>
    <font>
      <b/>
      <sz val="10"/>
      <color indexed="10"/>
      <name val="Arial"/>
      <family val="2"/>
    </font>
    <font>
      <b/>
      <sz val="9"/>
      <color indexed="10"/>
      <name val="Arial"/>
      <family val="2"/>
    </font>
    <font>
      <sz val="8"/>
      <color indexed="81"/>
      <name val="Tahoma"/>
      <family val="2"/>
    </font>
    <font>
      <b/>
      <sz val="8"/>
      <color indexed="81"/>
      <name val="Tahoma"/>
      <family val="2"/>
    </font>
    <font>
      <u val="double"/>
      <sz val="9"/>
      <color indexed="10"/>
      <name val="Arial"/>
      <family val="2"/>
    </font>
    <font>
      <sz val="8"/>
      <name val="Arial"/>
      <family val="2"/>
    </font>
    <font>
      <b/>
      <sz val="9"/>
      <color indexed="81"/>
      <name val="Tahoma"/>
      <family val="2"/>
    </font>
    <font>
      <b/>
      <i/>
      <sz val="14"/>
      <name val="Arial"/>
      <family val="2"/>
    </font>
    <font>
      <b/>
      <sz val="8"/>
      <color indexed="81"/>
      <name val="Calibri"/>
      <family val="2"/>
    </font>
    <font>
      <sz val="9"/>
      <name val="Arial"/>
      <family val="2"/>
    </font>
    <font>
      <b/>
      <sz val="9"/>
      <name val="Arial"/>
      <family val="2"/>
    </font>
    <font>
      <b/>
      <sz val="10"/>
      <name val="Arial"/>
      <family val="2"/>
    </font>
    <font>
      <b/>
      <i/>
      <sz val="12"/>
      <name val="Arial"/>
      <family val="2"/>
    </font>
    <font>
      <b/>
      <sz val="11"/>
      <name val="Arial"/>
      <family val="2"/>
    </font>
    <font>
      <b/>
      <sz val="8"/>
      <name val="Arial"/>
      <family val="2"/>
    </font>
    <font>
      <sz val="9"/>
      <name val="Calibri"/>
      <family val="2"/>
    </font>
    <font>
      <sz val="11"/>
      <color theme="1"/>
      <name val="Calibri"/>
      <family val="2"/>
      <scheme val="minor"/>
    </font>
    <font>
      <b/>
      <sz val="11"/>
      <color theme="1"/>
      <name val="Calibri"/>
      <family val="2"/>
      <scheme val="minor"/>
    </font>
    <font>
      <b/>
      <sz val="9"/>
      <color rgb="FFFF0000"/>
      <name val="Arial"/>
      <family val="2"/>
    </font>
    <font>
      <sz val="9"/>
      <color rgb="FF000000"/>
      <name val="Arial"/>
      <family val="2"/>
    </font>
    <font>
      <sz val="10"/>
      <color rgb="FFFF0000"/>
      <name val="Arial"/>
      <family val="2"/>
    </font>
    <font>
      <b/>
      <sz val="9"/>
      <name val="Calibri"/>
      <family val="2"/>
    </font>
    <font>
      <sz val="6"/>
      <name val="Arial"/>
      <family val="2"/>
    </font>
    <font>
      <b/>
      <sz val="6"/>
      <name val="Arial Narrow"/>
      <family val="2"/>
    </font>
  </fonts>
  <fills count="9">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41"/>
        <bgColor indexed="64"/>
      </patternFill>
    </fill>
    <fill>
      <patternFill patternType="solid">
        <fgColor rgb="FFFFCC99"/>
        <bgColor indexed="64"/>
      </patternFill>
    </fill>
    <fill>
      <patternFill patternType="solid">
        <fgColor theme="0"/>
        <bgColor indexed="64"/>
      </patternFill>
    </fill>
    <fill>
      <patternFill patternType="solid">
        <fgColor theme="9" tint="0.39994506668294322"/>
        <bgColor indexed="64"/>
      </patternFill>
    </fill>
    <fill>
      <patternFill patternType="solid">
        <fgColor theme="9" tint="0.39997558519241921"/>
        <bgColor indexed="64"/>
      </patternFill>
    </fill>
  </fills>
  <borders count="2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bottom style="thick">
        <color indexed="64"/>
      </bottom>
      <diagonal/>
    </border>
    <border>
      <left/>
      <right style="medium">
        <color indexed="64"/>
      </right>
      <top/>
      <bottom/>
      <diagonal/>
    </border>
    <border>
      <left style="medium">
        <color indexed="64"/>
      </left>
      <right style="thin">
        <color indexed="64"/>
      </right>
      <top style="thick">
        <color indexed="64"/>
      </top>
      <bottom/>
      <diagonal/>
    </border>
    <border>
      <left/>
      <right style="thin">
        <color indexed="64"/>
      </right>
      <top style="thick">
        <color indexed="64"/>
      </top>
      <bottom/>
      <diagonal/>
    </border>
    <border>
      <left/>
      <right style="medium">
        <color indexed="64"/>
      </right>
      <top style="thick">
        <color indexed="64"/>
      </top>
      <bottom/>
      <diagonal/>
    </border>
  </borders>
  <cellStyleXfs count="1">
    <xf numFmtId="0" fontId="0" fillId="0" borderId="0"/>
  </cellStyleXfs>
  <cellXfs count="748">
    <xf numFmtId="0" fontId="0" fillId="0" borderId="0" xfId="0"/>
    <xf numFmtId="0" fontId="5" fillId="0" borderId="0" xfId="0" applyFont="1"/>
    <xf numFmtId="0" fontId="6" fillId="0" borderId="0" xfId="0" applyFont="1" applyAlignment="1">
      <alignment horizontal="right"/>
    </xf>
    <xf numFmtId="0" fontId="6" fillId="0" borderId="0" xfId="0" applyFont="1"/>
    <xf numFmtId="0" fontId="5" fillId="0" borderId="0" xfId="0" applyFont="1" applyAlignment="1">
      <alignment horizontal="right"/>
    </xf>
    <xf numFmtId="0" fontId="5" fillId="0" borderId="0" xfId="0" applyFont="1" applyBorder="1" applyAlignment="1"/>
    <xf numFmtId="0" fontId="5" fillId="0" borderId="0" xfId="0" applyFont="1" applyFill="1" applyBorder="1" applyAlignment="1"/>
    <xf numFmtId="0" fontId="5" fillId="0" borderId="0" xfId="0" applyFont="1" applyFill="1" applyBorder="1"/>
    <xf numFmtId="0" fontId="5" fillId="0" borderId="0" xfId="0" applyFont="1" applyBorder="1"/>
    <xf numFmtId="0" fontId="8" fillId="0" borderId="0" xfId="0" applyFont="1"/>
    <xf numFmtId="0" fontId="10" fillId="0" borderId="0" xfId="0" applyFont="1" applyAlignment="1">
      <alignment horizontal="right"/>
    </xf>
    <xf numFmtId="0" fontId="5" fillId="0" borderId="1" xfId="0" applyFont="1" applyBorder="1" applyAlignment="1">
      <alignment horizontal="right"/>
    </xf>
    <xf numFmtId="0" fontId="8" fillId="0" borderId="0" xfId="0" applyFont="1" applyAlignment="1">
      <alignment horizontal="right"/>
    </xf>
    <xf numFmtId="0" fontId="5" fillId="0" borderId="0" xfId="0" applyFont="1" applyBorder="1" applyAlignment="1">
      <alignment horizontal="right"/>
    </xf>
    <xf numFmtId="0" fontId="8" fillId="0" borderId="0" xfId="0" applyFont="1" applyBorder="1" applyAlignment="1">
      <alignment horizontal="right"/>
    </xf>
    <xf numFmtId="0" fontId="15" fillId="0" borderId="0" xfId="0" applyFont="1" applyBorder="1" applyAlignment="1">
      <alignment horizontal="center"/>
    </xf>
    <xf numFmtId="0" fontId="0" fillId="0" borderId="0" xfId="0" applyBorder="1" applyAlignment="1"/>
    <xf numFmtId="0" fontId="0" fillId="0" borderId="0" xfId="0" applyAlignment="1"/>
    <xf numFmtId="0" fontId="5" fillId="0" borderId="0" xfId="0" applyFont="1" applyAlignment="1">
      <alignment wrapText="1"/>
    </xf>
    <xf numFmtId="0" fontId="16" fillId="2" borderId="2" xfId="0" applyFont="1" applyFill="1" applyBorder="1" applyAlignment="1" applyProtection="1">
      <alignment horizontal="center"/>
      <protection locked="0"/>
    </xf>
    <xf numFmtId="0" fontId="8" fillId="2" borderId="2" xfId="0" applyFont="1" applyFill="1" applyBorder="1" applyProtection="1">
      <protection locked="0"/>
    </xf>
    <xf numFmtId="0" fontId="3" fillId="2" borderId="2" xfId="0" applyFont="1" applyFill="1" applyBorder="1" applyAlignment="1" applyProtection="1">
      <alignment horizontal="center"/>
      <protection locked="0"/>
    </xf>
    <xf numFmtId="0" fontId="7" fillId="2" borderId="2" xfId="0" applyFont="1" applyFill="1" applyBorder="1" applyAlignment="1" applyProtection="1">
      <alignment horizontal="center"/>
      <protection locked="0"/>
    </xf>
    <xf numFmtId="165" fontId="7" fillId="2" borderId="3" xfId="0" applyNumberFormat="1" applyFont="1" applyFill="1" applyBorder="1" applyAlignment="1" applyProtection="1">
      <alignment horizontal="center"/>
      <protection locked="0"/>
    </xf>
    <xf numFmtId="165" fontId="33" fillId="2" borderId="2" xfId="0" applyNumberFormat="1" applyFont="1" applyFill="1" applyBorder="1" applyAlignment="1" applyProtection="1">
      <alignment horizontal="center"/>
      <protection locked="0"/>
    </xf>
    <xf numFmtId="165" fontId="9" fillId="0" borderId="0" xfId="0" applyNumberFormat="1" applyFont="1"/>
    <xf numFmtId="0" fontId="33" fillId="5" borderId="2" xfId="0" applyFont="1" applyFill="1" applyBorder="1" applyAlignment="1" applyProtection="1">
      <alignment horizontal="center"/>
      <protection locked="0"/>
    </xf>
    <xf numFmtId="165" fontId="8" fillId="0" borderId="0" xfId="0" applyNumberFormat="1" applyFont="1" applyFill="1" applyBorder="1" applyAlignment="1" applyProtection="1">
      <protection locked="0"/>
    </xf>
    <xf numFmtId="165" fontId="0" fillId="0" borderId="0" xfId="0" applyNumberFormat="1" applyFill="1" applyBorder="1" applyAlignment="1" applyProtection="1">
      <protection locked="0"/>
    </xf>
    <xf numFmtId="0" fontId="16" fillId="2" borderId="4" xfId="0" applyFont="1" applyFill="1" applyBorder="1" applyAlignment="1" applyProtection="1">
      <alignment horizontal="center"/>
      <protection locked="0"/>
    </xf>
    <xf numFmtId="0" fontId="0" fillId="2" borderId="2" xfId="0"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24" fillId="0" borderId="0" xfId="0" applyFont="1"/>
    <xf numFmtId="1" fontId="7" fillId="2" borderId="3" xfId="0" applyNumberFormat="1" applyFont="1" applyFill="1" applyBorder="1" applyAlignment="1" applyProtection="1">
      <alignment horizontal="center"/>
      <protection locked="0"/>
    </xf>
    <xf numFmtId="0" fontId="5" fillId="0" borderId="0" xfId="0" applyFont="1" applyAlignment="1"/>
    <xf numFmtId="165" fontId="0" fillId="0" borderId="0" xfId="0" applyNumberFormat="1" applyAlignment="1"/>
    <xf numFmtId="0" fontId="5" fillId="2" borderId="2" xfId="0" applyFont="1" applyFill="1" applyBorder="1" applyProtection="1">
      <protection locked="0"/>
    </xf>
    <xf numFmtId="166" fontId="7" fillId="2" borderId="3" xfId="0" applyNumberFormat="1" applyFont="1" applyFill="1" applyBorder="1" applyAlignment="1" applyProtection="1">
      <alignment horizontal="center"/>
      <protection locked="0"/>
    </xf>
    <xf numFmtId="0" fontId="5" fillId="0" borderId="0" xfId="0" applyFont="1" applyAlignment="1">
      <alignment shrinkToFit="1"/>
    </xf>
    <xf numFmtId="0" fontId="2" fillId="0" borderId="0" xfId="0" applyFont="1"/>
    <xf numFmtId="0" fontId="7" fillId="0" borderId="0" xfId="0" applyNumberFormat="1" applyFont="1" applyFill="1"/>
    <xf numFmtId="0" fontId="5" fillId="0" borderId="0" xfId="0" applyNumberFormat="1" applyFont="1" applyFill="1"/>
    <xf numFmtId="0" fontId="5" fillId="0" borderId="0" xfId="0" applyFont="1" applyProtection="1">
      <protection hidden="1"/>
    </xf>
    <xf numFmtId="0" fontId="7" fillId="0" borderId="0" xfId="0" applyFont="1" applyFill="1" applyProtection="1">
      <protection hidden="1"/>
    </xf>
    <xf numFmtId="0" fontId="5" fillId="0" borderId="0" xfId="0" applyFont="1" applyAlignment="1" applyProtection="1">
      <alignment horizontal="right"/>
      <protection hidden="1"/>
    </xf>
    <xf numFmtId="1" fontId="5" fillId="0" borderId="0" xfId="0" applyNumberFormat="1" applyFont="1" applyFill="1" applyProtection="1">
      <protection hidden="1"/>
    </xf>
    <xf numFmtId="1" fontId="5" fillId="0" borderId="0" xfId="0" applyNumberFormat="1" applyFont="1" applyProtection="1">
      <protection hidden="1"/>
    </xf>
    <xf numFmtId="0" fontId="8" fillId="0" borderId="0" xfId="0" applyFont="1" applyProtection="1">
      <protection hidden="1"/>
    </xf>
    <xf numFmtId="0" fontId="5" fillId="0" borderId="5" xfId="0" applyFont="1" applyBorder="1" applyAlignment="1" applyProtection="1">
      <protection hidden="1"/>
    </xf>
    <xf numFmtId="0" fontId="7" fillId="0" borderId="0" xfId="0" applyFont="1" applyProtection="1">
      <protection hidden="1"/>
    </xf>
    <xf numFmtId="0" fontId="0" fillId="0" borderId="0" xfId="0" applyAlignment="1" applyProtection="1">
      <protection hidden="1"/>
    </xf>
    <xf numFmtId="0" fontId="1" fillId="0" borderId="0" xfId="0" applyFont="1" applyAlignment="1" applyProtection="1">
      <protection hidden="1"/>
    </xf>
    <xf numFmtId="0" fontId="5" fillId="0" borderId="0" xfId="0" applyFont="1" applyFill="1" applyBorder="1" applyAlignment="1" applyProtection="1">
      <protection hidden="1"/>
    </xf>
    <xf numFmtId="0" fontId="5" fillId="0" borderId="0" xfId="0" applyFont="1" applyFill="1" applyBorder="1" applyProtection="1">
      <protection hidden="1"/>
    </xf>
    <xf numFmtId="0" fontId="5" fillId="0" borderId="0" xfId="0" applyFont="1" applyAlignment="1" applyProtection="1">
      <protection hidden="1"/>
    </xf>
    <xf numFmtId="0" fontId="5" fillId="0" borderId="1" xfId="0" applyFont="1" applyFill="1" applyBorder="1" applyAlignment="1" applyProtection="1">
      <alignment horizontal="right"/>
      <protection hidden="1"/>
    </xf>
    <xf numFmtId="1" fontId="13" fillId="0" borderId="0" xfId="0" applyNumberFormat="1" applyFont="1" applyFill="1" applyBorder="1" applyAlignment="1" applyProtection="1">
      <alignment horizontal="center"/>
      <protection hidden="1"/>
    </xf>
    <xf numFmtId="1" fontId="11" fillId="0" borderId="0" xfId="0" applyNumberFormat="1" applyFont="1" applyBorder="1" applyAlignment="1" applyProtection="1">
      <alignment horizontal="center"/>
      <protection hidden="1"/>
    </xf>
    <xf numFmtId="0" fontId="8" fillId="0" borderId="0" xfId="0" applyFont="1" applyBorder="1" applyAlignment="1" applyProtection="1">
      <alignment horizontal="right"/>
      <protection hidden="1"/>
    </xf>
    <xf numFmtId="1" fontId="3" fillId="0" borderId="0" xfId="0" applyNumberFormat="1" applyFont="1" applyFill="1" applyBorder="1" applyAlignment="1" applyProtection="1">
      <alignment horizontal="center"/>
      <protection hidden="1"/>
    </xf>
    <xf numFmtId="1" fontId="1" fillId="0" borderId="0" xfId="0" applyNumberFormat="1" applyFont="1" applyBorder="1" applyAlignment="1" applyProtection="1">
      <alignment horizontal="center"/>
      <protection hidden="1"/>
    </xf>
    <xf numFmtId="0" fontId="5" fillId="0" borderId="0" xfId="0" applyFont="1" applyBorder="1" applyAlignment="1" applyProtection="1">
      <alignment horizontal="right"/>
      <protection hidden="1"/>
    </xf>
    <xf numFmtId="0" fontId="0" fillId="0" borderId="0" xfId="0" applyBorder="1" applyAlignment="1" applyProtection="1">
      <protection hidden="1"/>
    </xf>
    <xf numFmtId="0" fontId="24" fillId="0" borderId="0" xfId="0" applyFont="1" applyFill="1" applyBorder="1" applyAlignment="1" applyProtection="1">
      <alignment horizontal="center"/>
      <protection hidden="1"/>
    </xf>
    <xf numFmtId="1" fontId="25" fillId="0" borderId="0" xfId="0" applyNumberFormat="1"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0" fillId="0" borderId="0" xfId="0" applyBorder="1" applyAlignment="1" applyProtection="1">
      <alignment horizontal="center"/>
      <protection hidden="1"/>
    </xf>
    <xf numFmtId="2" fontId="26" fillId="0" borderId="0" xfId="0" applyNumberFormat="1" applyFont="1" applyFill="1" applyBorder="1" applyAlignment="1" applyProtection="1">
      <alignment horizontal="center"/>
      <protection hidden="1"/>
    </xf>
    <xf numFmtId="0" fontId="7" fillId="0" borderId="0" xfId="0" applyFont="1" applyFill="1" applyBorder="1" applyAlignment="1" applyProtection="1">
      <alignment horizontal="left"/>
      <protection hidden="1"/>
    </xf>
    <xf numFmtId="2" fontId="7" fillId="0" borderId="0" xfId="0" applyNumberFormat="1" applyFont="1" applyFill="1" applyBorder="1" applyAlignment="1" applyProtection="1">
      <alignment horizontal="center"/>
      <protection hidden="1"/>
    </xf>
    <xf numFmtId="0" fontId="2" fillId="0" borderId="0" xfId="0" applyFont="1" applyAlignment="1" applyProtection="1">
      <protection hidden="1"/>
    </xf>
    <xf numFmtId="0" fontId="2" fillId="0" borderId="0" xfId="0" applyFont="1" applyBorder="1" applyAlignment="1" applyProtection="1">
      <protection hidden="1"/>
    </xf>
    <xf numFmtId="0" fontId="0" fillId="0" borderId="0" xfId="0" applyProtection="1">
      <protection hidden="1"/>
    </xf>
    <xf numFmtId="0" fontId="31" fillId="0" borderId="0" xfId="0" applyFont="1" applyAlignment="1" applyProtection="1">
      <alignment wrapText="1"/>
      <protection hidden="1"/>
    </xf>
    <xf numFmtId="0" fontId="32" fillId="0" borderId="0" xfId="0" applyFont="1" applyAlignment="1" applyProtection="1">
      <alignment wrapText="1"/>
      <protection hidden="1"/>
    </xf>
    <xf numFmtId="0" fontId="8" fillId="0" borderId="0" xfId="0" applyFont="1" applyAlignment="1">
      <alignment horizontal="right" readingOrder="1"/>
    </xf>
    <xf numFmtId="0" fontId="5" fillId="0" borderId="0" xfId="0" applyFont="1" applyProtection="1"/>
    <xf numFmtId="0" fontId="5" fillId="0" borderId="0" xfId="0" applyFont="1" applyAlignment="1" applyProtection="1">
      <alignment horizontal="right"/>
    </xf>
    <xf numFmtId="1" fontId="3"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5" fillId="0" borderId="0" xfId="0" applyFont="1" applyProtection="1">
      <protection locked="0"/>
    </xf>
    <xf numFmtId="165" fontId="5" fillId="0" borderId="0" xfId="0" applyNumberFormat="1" applyFont="1" applyProtection="1">
      <protection hidden="1"/>
    </xf>
    <xf numFmtId="166" fontId="5" fillId="0" borderId="0" xfId="0" applyNumberFormat="1" applyFont="1" applyProtection="1">
      <protection hidden="1"/>
    </xf>
    <xf numFmtId="165" fontId="5" fillId="0" borderId="0" xfId="0" applyNumberFormat="1" applyFont="1" applyAlignment="1" applyProtection="1">
      <protection hidden="1"/>
    </xf>
    <xf numFmtId="164" fontId="5" fillId="0" borderId="0" xfId="0" applyNumberFormat="1" applyFont="1" applyFill="1" applyBorder="1" applyProtection="1">
      <protection hidden="1"/>
    </xf>
    <xf numFmtId="0" fontId="5" fillId="0" borderId="0" xfId="0" applyFont="1" applyAlignment="1" applyProtection="1">
      <alignment wrapText="1"/>
      <protection hidden="1"/>
    </xf>
    <xf numFmtId="0" fontId="24" fillId="0" borderId="0" xfId="0" applyFont="1" applyProtection="1">
      <protection hidden="1"/>
    </xf>
    <xf numFmtId="1" fontId="5" fillId="0" borderId="0" xfId="0" applyNumberFormat="1" applyFont="1" applyFill="1" applyBorder="1" applyAlignment="1" applyProtection="1">
      <alignment horizontal="center"/>
    </xf>
    <xf numFmtId="1" fontId="7" fillId="0" borderId="0" xfId="0" applyNumberFormat="1" applyFont="1" applyFill="1" applyBorder="1" applyAlignment="1" applyProtection="1">
      <alignment horizontal="center"/>
    </xf>
    <xf numFmtId="166" fontId="0" fillId="0" borderId="6" xfId="0" applyNumberFormat="1" applyBorder="1" applyAlignment="1">
      <alignment horizontal="center"/>
    </xf>
    <xf numFmtId="0" fontId="8" fillId="0" borderId="0" xfId="0" applyFont="1" applyBorder="1" applyAlignment="1" applyProtection="1">
      <alignment horizontal="left" vertical="distributed"/>
      <protection hidden="1"/>
    </xf>
    <xf numFmtId="0" fontId="0" fillId="0" borderId="3" xfId="0" applyBorder="1" applyAlignment="1" applyProtection="1">
      <alignment horizontal="center"/>
    </xf>
    <xf numFmtId="0" fontId="0" fillId="0" borderId="0" xfId="0" applyAlignment="1">
      <alignment horizontal="left" vertical="top"/>
    </xf>
    <xf numFmtId="164" fontId="7" fillId="2" borderId="3" xfId="0" applyNumberFormat="1" applyFont="1" applyFill="1" applyBorder="1" applyAlignment="1" applyProtection="1">
      <alignment horizontal="center"/>
      <protection locked="0"/>
    </xf>
    <xf numFmtId="0" fontId="7" fillId="0" borderId="0" xfId="0" applyNumberFormat="1" applyFont="1" applyFill="1" applyProtection="1"/>
    <xf numFmtId="1" fontId="5" fillId="0" borderId="0" xfId="0" applyNumberFormat="1" applyFont="1" applyFill="1" applyProtection="1"/>
    <xf numFmtId="1" fontId="5" fillId="0" borderId="0" xfId="0" applyNumberFormat="1" applyFont="1" applyProtection="1"/>
    <xf numFmtId="0" fontId="8" fillId="0" borderId="0" xfId="0" applyFont="1" applyProtection="1"/>
    <xf numFmtId="0" fontId="5" fillId="0" borderId="0" xfId="0" applyNumberFormat="1" applyFont="1" applyFill="1" applyProtection="1"/>
    <xf numFmtId="0" fontId="5" fillId="0" borderId="0" xfId="0" applyFont="1" applyBorder="1" applyAlignment="1" applyProtection="1">
      <alignment horizontal="right"/>
    </xf>
    <xf numFmtId="0" fontId="7" fillId="0" borderId="7" xfId="0" applyFont="1" applyFill="1" applyBorder="1" applyAlignment="1" applyProtection="1">
      <alignment horizontal="center"/>
    </xf>
    <xf numFmtId="0" fontId="7" fillId="0" borderId="3" xfId="0" applyFont="1" applyFill="1" applyBorder="1" applyAlignment="1" applyProtection="1">
      <alignment horizontal="center"/>
    </xf>
    <xf numFmtId="0" fontId="7" fillId="0" borderId="2" xfId="0" applyFont="1" applyFill="1" applyBorder="1" applyAlignment="1" applyProtection="1">
      <alignment horizontal="center"/>
    </xf>
    <xf numFmtId="165" fontId="8" fillId="0" borderId="0" xfId="0" applyNumberFormat="1" applyFont="1" applyProtection="1"/>
    <xf numFmtId="165" fontId="5" fillId="0" borderId="0" xfId="0" applyNumberFormat="1" applyFont="1" applyProtection="1"/>
    <xf numFmtId="0" fontId="5" fillId="0" borderId="2" xfId="0" applyNumberFormat="1" applyFont="1" applyFill="1" applyBorder="1" applyAlignment="1" applyProtection="1">
      <alignment horizontal="center"/>
    </xf>
    <xf numFmtId="1" fontId="5" fillId="0" borderId="2" xfId="0" applyNumberFormat="1" applyFont="1" applyFill="1" applyBorder="1" applyAlignment="1" applyProtection="1">
      <alignment horizontal="center"/>
    </xf>
    <xf numFmtId="165" fontId="5" fillId="0" borderId="2" xfId="0" applyNumberFormat="1" applyFont="1" applyFill="1" applyBorder="1" applyAlignment="1" applyProtection="1">
      <alignment horizontal="center"/>
    </xf>
    <xf numFmtId="164" fontId="5" fillId="0" borderId="2" xfId="0" applyNumberFormat="1" applyFont="1" applyBorder="1" applyProtection="1"/>
    <xf numFmtId="0" fontId="15" fillId="3" borderId="2" xfId="0" applyFont="1" applyFill="1" applyBorder="1" applyAlignment="1" applyProtection="1">
      <alignment horizontal="center"/>
    </xf>
    <xf numFmtId="0" fontId="8" fillId="0" borderId="8" xfId="0" applyFont="1" applyBorder="1" applyAlignment="1" applyProtection="1">
      <alignment horizontal="right"/>
    </xf>
    <xf numFmtId="0" fontId="0" fillId="0" borderId="8" xfId="0" applyBorder="1" applyAlignment="1" applyProtection="1"/>
    <xf numFmtId="0" fontId="0" fillId="0" borderId="9" xfId="0" applyBorder="1" applyAlignment="1" applyProtection="1"/>
    <xf numFmtId="0" fontId="8" fillId="0" borderId="0" xfId="0" applyFont="1" applyBorder="1" applyAlignment="1" applyProtection="1">
      <alignment horizontal="right"/>
    </xf>
    <xf numFmtId="0" fontId="0" fillId="0" borderId="0" xfId="0" applyBorder="1" applyAlignment="1" applyProtection="1"/>
    <xf numFmtId="0" fontId="15" fillId="6" borderId="0" xfId="0" applyFont="1" applyFill="1" applyBorder="1" applyAlignment="1" applyProtection="1">
      <alignment horizontal="center"/>
    </xf>
    <xf numFmtId="0" fontId="7" fillId="0" borderId="0" xfId="0" applyFont="1" applyFill="1" applyBorder="1" applyAlignment="1" applyProtection="1">
      <alignment horizontal="center"/>
    </xf>
    <xf numFmtId="0" fontId="7" fillId="0" borderId="7" xfId="0" applyFont="1" applyBorder="1" applyAlignment="1" applyProtection="1">
      <alignment horizontal="center"/>
    </xf>
    <xf numFmtId="0" fontId="7" fillId="0" borderId="3" xfId="0" applyFont="1" applyBorder="1" applyAlignment="1" applyProtection="1">
      <alignment horizontal="center"/>
    </xf>
    <xf numFmtId="0" fontId="7" fillId="0" borderId="0" xfId="0" applyFont="1" applyBorder="1" applyAlignment="1" applyProtection="1">
      <alignment horizontal="center"/>
    </xf>
    <xf numFmtId="0" fontId="7" fillId="0" borderId="2" xfId="0" applyFont="1" applyBorder="1" applyAlignment="1" applyProtection="1">
      <alignment horizontal="center"/>
    </xf>
    <xf numFmtId="165" fontId="3" fillId="0" borderId="2" xfId="0" applyNumberFormat="1" applyFont="1" applyFill="1" applyBorder="1" applyAlignment="1" applyProtection="1">
      <alignment horizontal="center"/>
    </xf>
    <xf numFmtId="0" fontId="5" fillId="0" borderId="3" xfId="0" applyFont="1" applyBorder="1" applyAlignment="1" applyProtection="1">
      <alignment horizontal="center"/>
    </xf>
    <xf numFmtId="0" fontId="5" fillId="0" borderId="0" xfId="0" applyFont="1" applyBorder="1" applyAlignment="1" applyProtection="1">
      <alignment horizontal="center"/>
    </xf>
    <xf numFmtId="0" fontId="0" fillId="0" borderId="0" xfId="0" applyProtection="1"/>
    <xf numFmtId="0" fontId="7" fillId="0" borderId="0" xfId="0" applyFont="1" applyProtection="1"/>
    <xf numFmtId="0" fontId="7" fillId="0" borderId="0" xfId="0" applyFont="1" applyFill="1" applyBorder="1" applyProtection="1"/>
    <xf numFmtId="0" fontId="15" fillId="4" borderId="2" xfId="0" applyFont="1" applyFill="1" applyBorder="1" applyAlignment="1" applyProtection="1">
      <alignment horizontal="center"/>
    </xf>
    <xf numFmtId="0" fontId="9" fillId="0" borderId="0" xfId="0" applyFont="1" applyProtection="1"/>
    <xf numFmtId="0" fontId="0" fillId="0" borderId="0" xfId="0" applyBorder="1" applyProtection="1"/>
    <xf numFmtId="1" fontId="13" fillId="0" borderId="0" xfId="0" applyNumberFormat="1" applyFont="1" applyFill="1" applyBorder="1" applyAlignment="1" applyProtection="1">
      <alignment horizontal="center"/>
    </xf>
    <xf numFmtId="1" fontId="11" fillId="0" borderId="0" xfId="0" applyNumberFormat="1" applyFont="1" applyBorder="1" applyAlignment="1" applyProtection="1">
      <alignment horizontal="center"/>
    </xf>
    <xf numFmtId="0" fontId="15" fillId="0" borderId="0" xfId="0" applyFont="1" applyFill="1" applyBorder="1" applyAlignment="1" applyProtection="1">
      <alignment horizontal="center"/>
    </xf>
    <xf numFmtId="0" fontId="34" fillId="0" borderId="0" xfId="0" applyFont="1" applyProtection="1"/>
    <xf numFmtId="0" fontId="0" fillId="0" borderId="0" xfId="0" applyAlignment="1" applyProtection="1">
      <alignment wrapText="1"/>
    </xf>
    <xf numFmtId="1" fontId="1" fillId="0" borderId="0" xfId="0" applyNumberFormat="1" applyFont="1" applyBorder="1" applyAlignment="1" applyProtection="1">
      <alignment horizontal="center"/>
    </xf>
    <xf numFmtId="0" fontId="15" fillId="0" borderId="0" xfId="0" applyFont="1" applyBorder="1" applyAlignment="1" applyProtection="1">
      <alignment horizontal="center"/>
    </xf>
    <xf numFmtId="0" fontId="2" fillId="0" borderId="0" xfId="0" applyNumberFormat="1" applyFont="1" applyFill="1" applyProtection="1"/>
    <xf numFmtId="0" fontId="5" fillId="0" borderId="7" xfId="0" applyFont="1" applyFill="1" applyBorder="1" applyAlignment="1" applyProtection="1"/>
    <xf numFmtId="0" fontId="5" fillId="0" borderId="6" xfId="0" applyFont="1" applyFill="1" applyBorder="1" applyAlignment="1" applyProtection="1"/>
    <xf numFmtId="0" fontId="5" fillId="0" borderId="3" xfId="0" applyFont="1" applyFill="1" applyBorder="1" applyAlignment="1" applyProtection="1"/>
    <xf numFmtId="1" fontId="8" fillId="0" borderId="2" xfId="0" applyNumberFormat="1" applyFont="1" applyFill="1" applyBorder="1" applyAlignment="1" applyProtection="1">
      <alignment horizontal="center"/>
    </xf>
    <xf numFmtId="0" fontId="8" fillId="0" borderId="2" xfId="0" applyFont="1" applyFill="1" applyBorder="1" applyAlignment="1" applyProtection="1">
      <alignment horizontal="center"/>
    </xf>
    <xf numFmtId="0" fontId="8" fillId="0" borderId="2"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left" vertical="top"/>
    </xf>
    <xf numFmtId="0" fontId="5" fillId="0" borderId="0" xfId="0" applyNumberFormat="1"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0" xfId="0" applyAlignment="1" applyProtection="1">
      <alignment horizontal="left" vertical="top"/>
    </xf>
    <xf numFmtId="0" fontId="0" fillId="0" borderId="3" xfId="0" applyBorder="1" applyAlignment="1" applyProtection="1"/>
    <xf numFmtId="0" fontId="5" fillId="0" borderId="2" xfId="0" applyFont="1" applyBorder="1" applyProtection="1"/>
    <xf numFmtId="0" fontId="3" fillId="0" borderId="2" xfId="0" applyFont="1" applyBorder="1" applyAlignment="1" applyProtection="1">
      <alignment horizontal="center"/>
    </xf>
    <xf numFmtId="164" fontId="5" fillId="0" borderId="2" xfId="0" applyNumberFormat="1" applyFont="1" applyBorder="1" applyAlignment="1" applyProtection="1"/>
    <xf numFmtId="0" fontId="5" fillId="0" borderId="10" xfId="0" applyFont="1" applyBorder="1" applyProtection="1"/>
    <xf numFmtId="0" fontId="5" fillId="0" borderId="9" xfId="0" applyFont="1" applyBorder="1" applyProtection="1"/>
    <xf numFmtId="0" fontId="5" fillId="0" borderId="8" xfId="0" applyFont="1" applyBorder="1" applyProtection="1"/>
    <xf numFmtId="0" fontId="5" fillId="0" borderId="11" xfId="0" applyFont="1" applyBorder="1" applyProtection="1"/>
    <xf numFmtId="0" fontId="0" fillId="0" borderId="0" xfId="0" applyAlignment="1" applyProtection="1"/>
    <xf numFmtId="0" fontId="11" fillId="0" borderId="0" xfId="0" applyFont="1" applyProtection="1"/>
    <xf numFmtId="0" fontId="5" fillId="0" borderId="12" xfId="0" applyFont="1" applyBorder="1" applyProtection="1"/>
    <xf numFmtId="0" fontId="5" fillId="0" borderId="13" xfId="0" applyFont="1" applyBorder="1" applyProtection="1"/>
    <xf numFmtId="0" fontId="5" fillId="0" borderId="14" xfId="0" applyFont="1" applyBorder="1" applyProtection="1"/>
    <xf numFmtId="0" fontId="5" fillId="0" borderId="15" xfId="0" applyFont="1" applyBorder="1" applyProtection="1"/>
    <xf numFmtId="0" fontId="8" fillId="0" borderId="1" xfId="0" applyFont="1" applyBorder="1" applyProtection="1"/>
    <xf numFmtId="0" fontId="5" fillId="0" borderId="1" xfId="0" applyFont="1" applyBorder="1" applyProtection="1"/>
    <xf numFmtId="0" fontId="5" fillId="0" borderId="16" xfId="0" applyFont="1" applyBorder="1" applyProtection="1"/>
    <xf numFmtId="0" fontId="5" fillId="0" borderId="0" xfId="0" applyFont="1" applyBorder="1" applyProtection="1"/>
    <xf numFmtId="0" fontId="8" fillId="0" borderId="0" xfId="0" applyFont="1" applyBorder="1" applyAlignment="1" applyProtection="1">
      <alignment horizontal="left" vertical="distributed"/>
    </xf>
    <xf numFmtId="0" fontId="19" fillId="0" borderId="0" xfId="0" applyFont="1" applyProtection="1"/>
    <xf numFmtId="0" fontId="7" fillId="0" borderId="7" xfId="0" applyFont="1" applyBorder="1" applyAlignment="1" applyProtection="1">
      <alignment horizontal="center" wrapText="1"/>
    </xf>
    <xf numFmtId="0" fontId="0" fillId="0" borderId="6" xfId="0" applyBorder="1" applyAlignment="1" applyProtection="1">
      <alignment horizontal="center" wrapText="1"/>
    </xf>
    <xf numFmtId="0" fontId="0" fillId="0" borderId="3" xfId="0" applyBorder="1" applyAlignment="1" applyProtection="1">
      <alignment horizontal="center" wrapText="1"/>
    </xf>
    <xf numFmtId="0" fontId="7" fillId="0" borderId="2" xfId="0" applyFont="1" applyFill="1" applyBorder="1" applyAlignment="1" applyProtection="1">
      <alignment horizontal="center" wrapText="1"/>
    </xf>
    <xf numFmtId="0" fontId="5" fillId="0" borderId="0" xfId="0" applyFont="1" applyAlignment="1" applyProtection="1">
      <alignment wrapText="1"/>
    </xf>
    <xf numFmtId="0" fontId="7" fillId="0" borderId="6" xfId="0" applyFont="1" applyBorder="1" applyAlignment="1" applyProtection="1">
      <alignment horizontal="center"/>
    </xf>
    <xf numFmtId="0" fontId="5" fillId="0" borderId="7" xfId="0" applyFont="1" applyFill="1" applyBorder="1" applyAlignment="1" applyProtection="1">
      <alignment horizontal="center"/>
    </xf>
    <xf numFmtId="0" fontId="9" fillId="0" borderId="6" xfId="0" applyFont="1" applyFill="1" applyBorder="1" applyAlignment="1" applyProtection="1">
      <alignment horizontal="center"/>
    </xf>
    <xf numFmtId="165" fontId="9" fillId="0" borderId="3" xfId="0" applyNumberFormat="1" applyFont="1" applyFill="1" applyBorder="1" applyAlignment="1" applyProtection="1">
      <alignment horizontal="center"/>
    </xf>
    <xf numFmtId="0" fontId="0" fillId="0" borderId="0" xfId="0" applyBorder="1" applyAlignment="1" applyProtection="1">
      <alignment horizontal="right"/>
    </xf>
    <xf numFmtId="2" fontId="3" fillId="0" borderId="0" xfId="0" applyNumberFormat="1" applyFont="1" applyFill="1" applyBorder="1" applyAlignment="1" applyProtection="1">
      <alignment horizontal="center"/>
    </xf>
    <xf numFmtId="0" fontId="8" fillId="0" borderId="0" xfId="0" applyFont="1" applyAlignment="1" applyProtection="1">
      <alignment horizontal="right"/>
    </xf>
    <xf numFmtId="0" fontId="24" fillId="0" borderId="0" xfId="0" applyFont="1" applyFill="1" applyBorder="1" applyAlignment="1" applyProtection="1">
      <alignment horizontal="center"/>
    </xf>
    <xf numFmtId="1" fontId="25" fillId="0" borderId="0" xfId="0" applyNumberFormat="1" applyFont="1" applyFill="1" applyBorder="1" applyAlignment="1" applyProtection="1">
      <alignment horizontal="center"/>
    </xf>
    <xf numFmtId="0" fontId="26" fillId="0" borderId="0" xfId="0" applyFont="1" applyFill="1" applyBorder="1" applyAlignment="1" applyProtection="1">
      <alignment horizontal="center"/>
    </xf>
    <xf numFmtId="0" fontId="0" fillId="0" borderId="0" xfId="0" applyBorder="1" applyAlignment="1" applyProtection="1">
      <alignment horizontal="center"/>
    </xf>
    <xf numFmtId="2" fontId="26" fillId="0" borderId="0" xfId="0" applyNumberFormat="1" applyFont="1" applyFill="1" applyBorder="1" applyAlignment="1" applyProtection="1">
      <alignment horizontal="center"/>
    </xf>
    <xf numFmtId="0" fontId="24" fillId="0" borderId="0" xfId="0" applyFont="1" applyProtection="1"/>
    <xf numFmtId="0" fontId="1" fillId="0" borderId="0" xfId="0" applyFont="1" applyAlignment="1" applyProtection="1"/>
    <xf numFmtId="2" fontId="7" fillId="0" borderId="0" xfId="0" applyNumberFormat="1" applyFont="1" applyFill="1" applyBorder="1" applyAlignment="1" applyProtection="1">
      <alignment horizontal="center"/>
    </xf>
    <xf numFmtId="2" fontId="9" fillId="0" borderId="0" xfId="0" applyNumberFormat="1" applyFont="1" applyFill="1" applyBorder="1" applyAlignment="1" applyProtection="1">
      <alignment horizontal="left"/>
    </xf>
    <xf numFmtId="0" fontId="3" fillId="0" borderId="0" xfId="0" applyFont="1" applyFill="1" applyBorder="1" applyAlignment="1" applyProtection="1">
      <alignment horizontal="center"/>
    </xf>
    <xf numFmtId="0" fontId="12" fillId="0" borderId="0" xfId="0" applyFont="1" applyFill="1" applyBorder="1" applyAlignment="1" applyProtection="1">
      <alignment horizontal="left"/>
    </xf>
    <xf numFmtId="0" fontId="0" fillId="0" borderId="0" xfId="0" applyNumberFormat="1" applyAlignment="1" applyProtection="1">
      <alignment horizontal="right"/>
    </xf>
    <xf numFmtId="0" fontId="11" fillId="0" borderId="0" xfId="0" applyFont="1" applyBorder="1" applyAlignment="1" applyProtection="1">
      <alignment horizontal="center"/>
    </xf>
    <xf numFmtId="0" fontId="4" fillId="0" borderId="0" xfId="0" applyFont="1" applyBorder="1" applyAlignment="1" applyProtection="1">
      <alignment horizontal="center"/>
    </xf>
    <xf numFmtId="0" fontId="5" fillId="0" borderId="0" xfId="0" applyFont="1" applyFill="1" applyBorder="1" applyAlignment="1" applyProtection="1">
      <alignment horizontal="center"/>
    </xf>
    <xf numFmtId="0" fontId="9" fillId="0" borderId="0" xfId="0" applyFont="1" applyFill="1" applyBorder="1" applyAlignment="1" applyProtection="1">
      <alignment horizontal="left"/>
    </xf>
    <xf numFmtId="0" fontId="28" fillId="0" borderId="1" xfId="0" applyFont="1" applyBorder="1" applyAlignment="1" applyProtection="1">
      <alignment horizontal="left"/>
    </xf>
    <xf numFmtId="0" fontId="14" fillId="0" borderId="0" xfId="0" applyFont="1" applyFill="1" applyBorder="1" applyAlignment="1" applyProtection="1">
      <alignment horizontal="left"/>
    </xf>
    <xf numFmtId="2" fontId="7" fillId="0" borderId="0" xfId="0" applyNumberFormat="1" applyFont="1" applyFill="1" applyBorder="1" applyAlignment="1" applyProtection="1">
      <alignment horizontal="left"/>
    </xf>
    <xf numFmtId="0" fontId="6" fillId="0" borderId="0" xfId="0" applyFont="1" applyProtection="1"/>
    <xf numFmtId="0" fontId="5" fillId="0" borderId="1" xfId="0" applyFont="1" applyBorder="1" applyAlignment="1" applyProtection="1">
      <alignment horizontal="right"/>
    </xf>
    <xf numFmtId="0" fontId="5" fillId="0" borderId="0" xfId="0" applyFont="1" applyBorder="1" applyAlignment="1" applyProtection="1"/>
    <xf numFmtId="165" fontId="8" fillId="0" borderId="0" xfId="0" applyNumberFormat="1" applyFont="1" applyFill="1" applyBorder="1" applyAlignment="1" applyProtection="1"/>
    <xf numFmtId="165" fontId="0" fillId="0" borderId="0" xfId="0" applyNumberFormat="1" applyFill="1" applyBorder="1" applyAlignment="1" applyProtection="1"/>
    <xf numFmtId="0" fontId="8" fillId="0" borderId="0" xfId="0" applyFont="1" applyAlignment="1" applyProtection="1">
      <alignment horizontal="right" readingOrder="1"/>
    </xf>
    <xf numFmtId="0" fontId="2" fillId="0" borderId="0" xfId="0" applyFont="1" applyProtection="1"/>
    <xf numFmtId="0" fontId="5" fillId="0" borderId="0" xfId="0" applyFont="1" applyAlignment="1" applyProtection="1">
      <alignment shrinkToFit="1"/>
    </xf>
    <xf numFmtId="0" fontId="5" fillId="0" borderId="0" xfId="0" applyFont="1" applyAlignment="1" applyProtection="1"/>
    <xf numFmtId="2" fontId="5" fillId="0" borderId="2" xfId="0" applyNumberFormat="1" applyFont="1" applyFill="1" applyBorder="1" applyAlignment="1" applyProtection="1">
      <alignment horizontal="center"/>
    </xf>
    <xf numFmtId="165" fontId="5" fillId="0" borderId="0" xfId="0" applyNumberFormat="1" applyFont="1" applyAlignment="1" applyProtection="1"/>
    <xf numFmtId="0" fontId="5" fillId="0" borderId="0" xfId="0" applyFont="1" applyFill="1" applyBorder="1" applyAlignment="1" applyProtection="1"/>
    <xf numFmtId="167" fontId="5" fillId="0" borderId="0" xfId="0" applyNumberFormat="1" applyFont="1" applyProtection="1"/>
    <xf numFmtId="165" fontId="9" fillId="0" borderId="0" xfId="0" applyNumberFormat="1" applyFont="1" applyProtection="1"/>
    <xf numFmtId="165" fontId="9" fillId="0" borderId="0" xfId="0" applyNumberFormat="1" applyFont="1" applyAlignment="1" applyProtection="1">
      <alignment horizontal="center"/>
    </xf>
    <xf numFmtId="4" fontId="9" fillId="0" borderId="0" xfId="0" applyNumberFormat="1" applyFont="1" applyAlignment="1" applyProtection="1"/>
    <xf numFmtId="4" fontId="0" fillId="0" borderId="0" xfId="0" applyNumberFormat="1" applyAlignment="1" applyProtection="1"/>
    <xf numFmtId="2" fontId="3" fillId="0" borderId="2" xfId="0" applyNumberFormat="1" applyFont="1" applyFill="1" applyBorder="1" applyAlignment="1" applyProtection="1">
      <alignment horizontal="center"/>
    </xf>
    <xf numFmtId="164" fontId="9" fillId="0" borderId="3" xfId="0" applyNumberFormat="1" applyFont="1" applyFill="1" applyBorder="1" applyAlignment="1" applyProtection="1">
      <alignment horizontal="center"/>
    </xf>
    <xf numFmtId="0" fontId="5" fillId="7" borderId="0" xfId="0" applyFont="1" applyFill="1" applyAlignment="1" applyProtection="1">
      <alignment shrinkToFit="1"/>
      <protection locked="0"/>
    </xf>
    <xf numFmtId="0" fontId="15" fillId="3" borderId="0" xfId="0" applyFont="1" applyFill="1" applyBorder="1" applyAlignment="1" applyProtection="1">
      <alignment horizontal="center"/>
    </xf>
    <xf numFmtId="0" fontId="22" fillId="0" borderId="0" xfId="0" applyFont="1" applyAlignment="1" applyProtection="1">
      <alignment horizontal="right"/>
    </xf>
    <xf numFmtId="0" fontId="6" fillId="0" borderId="0" xfId="0" applyFont="1" applyAlignment="1" applyProtection="1">
      <alignment horizontal="right"/>
    </xf>
    <xf numFmtId="164" fontId="5" fillId="0" borderId="2" xfId="0" applyNumberFormat="1" applyFont="1" applyFill="1" applyBorder="1" applyAlignment="1" applyProtection="1">
      <alignment horizontal="center"/>
    </xf>
    <xf numFmtId="1" fontId="5" fillId="0" borderId="7" xfId="0" applyNumberFormat="1" applyFont="1" applyFill="1" applyBorder="1" applyAlignment="1" applyProtection="1">
      <alignment horizontal="center"/>
    </xf>
    <xf numFmtId="164" fontId="3" fillId="0" borderId="2" xfId="0" applyNumberFormat="1" applyFont="1" applyFill="1" applyBorder="1" applyAlignment="1" applyProtection="1">
      <alignment horizontal="center"/>
    </xf>
    <xf numFmtId="3" fontId="9" fillId="0" borderId="3" xfId="0" applyNumberFormat="1" applyFont="1" applyFill="1" applyBorder="1" applyAlignment="1" applyProtection="1">
      <alignment horizontal="center"/>
    </xf>
    <xf numFmtId="0" fontId="7" fillId="0" borderId="0" xfId="0" applyFont="1" applyFill="1" applyBorder="1" applyAlignment="1" applyProtection="1">
      <alignment horizontal="left"/>
    </xf>
    <xf numFmtId="2" fontId="8" fillId="0" borderId="0" xfId="0" applyNumberFormat="1" applyFont="1" applyFill="1" applyBorder="1" applyAlignment="1" applyProtection="1">
      <alignment horizontal="left"/>
    </xf>
    <xf numFmtId="1" fontId="7" fillId="0" borderId="7" xfId="0" applyNumberFormat="1" applyFont="1" applyFill="1" applyBorder="1" applyAlignment="1" applyProtection="1">
      <alignment horizontal="right"/>
    </xf>
    <xf numFmtId="0" fontId="9" fillId="0" borderId="6" xfId="0" applyFont="1" applyBorder="1" applyAlignment="1" applyProtection="1">
      <alignment horizontal="center"/>
    </xf>
    <xf numFmtId="0" fontId="9" fillId="0" borderId="3" xfId="0" applyFont="1" applyFill="1" applyBorder="1" applyAlignment="1" applyProtection="1">
      <alignment horizontal="center"/>
    </xf>
    <xf numFmtId="1" fontId="7" fillId="0" borderId="0" xfId="0" applyNumberFormat="1" applyFont="1" applyFill="1" applyBorder="1" applyAlignment="1" applyProtection="1">
      <alignment horizontal="right"/>
    </xf>
    <xf numFmtId="1" fontId="0" fillId="0" borderId="0" xfId="0" applyNumberFormat="1" applyBorder="1" applyAlignment="1" applyProtection="1">
      <alignment horizontal="right"/>
    </xf>
    <xf numFmtId="0" fontId="9" fillId="0" borderId="0" xfId="0" applyFont="1" applyFill="1" applyBorder="1" applyAlignment="1" applyProtection="1">
      <alignment horizontal="center"/>
    </xf>
    <xf numFmtId="0" fontId="9" fillId="0" borderId="0" xfId="0" applyFont="1" applyBorder="1" applyAlignment="1" applyProtection="1">
      <alignment horizontal="center"/>
    </xf>
    <xf numFmtId="2" fontId="7" fillId="0" borderId="17" xfId="0" applyNumberFormat="1" applyFont="1" applyFill="1" applyBorder="1" applyAlignment="1" applyProtection="1">
      <alignment horizontal="center"/>
    </xf>
    <xf numFmtId="0" fontId="3" fillId="0" borderId="17" xfId="0" applyFont="1" applyFill="1" applyBorder="1" applyAlignment="1" applyProtection="1">
      <alignment horizontal="center"/>
    </xf>
    <xf numFmtId="0" fontId="9" fillId="0" borderId="18" xfId="0" applyFont="1" applyFill="1" applyBorder="1" applyAlignment="1" applyProtection="1">
      <alignment horizontal="left"/>
    </xf>
    <xf numFmtId="0" fontId="0" fillId="0" borderId="19" xfId="0" applyBorder="1" applyProtection="1"/>
    <xf numFmtId="0" fontId="3" fillId="0" borderId="20" xfId="0" applyFont="1" applyFill="1" applyBorder="1" applyAlignment="1" applyProtection="1">
      <alignment horizontal="center"/>
    </xf>
    <xf numFmtId="0" fontId="3" fillId="0" borderId="21" xfId="0" applyFont="1" applyFill="1" applyBorder="1" applyAlignment="1" applyProtection="1">
      <alignment horizontal="center"/>
    </xf>
    <xf numFmtId="0" fontId="13" fillId="0" borderId="0" xfId="0" applyFont="1" applyFill="1" applyBorder="1" applyAlignment="1" applyProtection="1">
      <alignment horizontal="center"/>
    </xf>
    <xf numFmtId="0" fontId="0" fillId="0" borderId="18" xfId="0" applyBorder="1" applyProtection="1"/>
    <xf numFmtId="2" fontId="9" fillId="0" borderId="14" xfId="0" applyNumberFormat="1" applyFont="1" applyFill="1" applyBorder="1" applyAlignment="1" applyProtection="1">
      <alignment horizontal="left"/>
    </xf>
    <xf numFmtId="2" fontId="7" fillId="0" borderId="14" xfId="0" applyNumberFormat="1" applyFont="1" applyFill="1" applyBorder="1" applyAlignment="1" applyProtection="1">
      <alignment horizontal="center"/>
    </xf>
    <xf numFmtId="0" fontId="11" fillId="0" borderId="0" xfId="0" applyFont="1" applyFill="1" applyBorder="1" applyAlignment="1" applyProtection="1">
      <alignment horizontal="left"/>
    </xf>
    <xf numFmtId="0" fontId="3" fillId="0" borderId="14" xfId="0" applyFont="1" applyFill="1" applyBorder="1" applyAlignment="1" applyProtection="1">
      <alignment horizontal="center"/>
    </xf>
    <xf numFmtId="0" fontId="9" fillId="0" borderId="2" xfId="0" applyFont="1" applyFill="1" applyBorder="1" applyAlignment="1" applyProtection="1">
      <alignment horizontal="center"/>
    </xf>
    <xf numFmtId="0" fontId="9" fillId="0" borderId="2" xfId="0" applyFont="1" applyBorder="1" applyAlignment="1" applyProtection="1">
      <alignment horizontal="center"/>
    </xf>
    <xf numFmtId="0" fontId="5" fillId="0" borderId="2" xfId="0" applyFont="1" applyFill="1" applyBorder="1" applyAlignment="1" applyProtection="1">
      <alignment horizontal="center"/>
    </xf>
    <xf numFmtId="0" fontId="15" fillId="0" borderId="2" xfId="0" applyFont="1" applyBorder="1" applyAlignment="1" applyProtection="1">
      <alignment horizontal="center"/>
    </xf>
    <xf numFmtId="0" fontId="7" fillId="0" borderId="0" xfId="0" applyFont="1" applyAlignment="1" applyProtection="1">
      <alignment horizontal="right"/>
    </xf>
    <xf numFmtId="0" fontId="10" fillId="0" borderId="0" xfId="0" applyFont="1" applyAlignment="1" applyProtection="1">
      <alignment horizontal="right"/>
    </xf>
    <xf numFmtId="166" fontId="5" fillId="0" borderId="2" xfId="0" applyNumberFormat="1" applyFont="1" applyFill="1" applyBorder="1" applyAlignment="1" applyProtection="1">
      <alignment horizontal="center"/>
    </xf>
    <xf numFmtId="166" fontId="3" fillId="0" borderId="2" xfId="0" applyNumberFormat="1" applyFont="1" applyFill="1" applyBorder="1" applyAlignment="1" applyProtection="1">
      <alignment horizontal="center"/>
    </xf>
    <xf numFmtId="166" fontId="9" fillId="0" borderId="3" xfId="0" applyNumberFormat="1" applyFont="1" applyFill="1" applyBorder="1" applyAlignment="1" applyProtection="1">
      <alignment horizontal="center"/>
    </xf>
    <xf numFmtId="0" fontId="7" fillId="0" borderId="0" xfId="0" applyFont="1" applyFill="1" applyProtection="1"/>
    <xf numFmtId="0" fontId="5" fillId="0" borderId="5" xfId="0" applyFont="1" applyBorder="1" applyAlignment="1" applyProtection="1"/>
    <xf numFmtId="49" fontId="8" fillId="0" borderId="0" xfId="0" applyNumberFormat="1" applyFont="1" applyProtection="1"/>
    <xf numFmtId="0" fontId="0" fillId="0" borderId="5" xfId="0" applyBorder="1" applyAlignment="1" applyProtection="1"/>
    <xf numFmtId="0" fontId="5" fillId="0" borderId="0" xfId="0" applyFont="1" applyFill="1" applyBorder="1" applyProtection="1"/>
    <xf numFmtId="0" fontId="5" fillId="0" borderId="1" xfId="0" applyFont="1" applyFill="1" applyBorder="1" applyAlignment="1" applyProtection="1">
      <alignment horizontal="right"/>
    </xf>
    <xf numFmtId="0" fontId="2" fillId="0" borderId="0" xfId="0" applyFont="1" applyAlignment="1" applyProtection="1"/>
    <xf numFmtId="0" fontId="2" fillId="0" borderId="0" xfId="0" applyFont="1" applyBorder="1" applyAlignment="1" applyProtection="1"/>
    <xf numFmtId="0" fontId="5" fillId="0" borderId="2" xfId="0" applyFont="1" applyBorder="1" applyAlignment="1" applyProtection="1">
      <alignment horizontal="center"/>
    </xf>
    <xf numFmtId="164" fontId="5" fillId="0" borderId="2" xfId="0" applyNumberFormat="1" applyFont="1" applyFill="1" applyBorder="1" applyProtection="1"/>
    <xf numFmtId="0" fontId="5" fillId="0" borderId="0" xfId="0" applyFont="1" applyFill="1" applyProtection="1"/>
    <xf numFmtId="0" fontId="35" fillId="0" borderId="0" xfId="0" applyFont="1" applyAlignment="1" applyProtection="1">
      <alignment horizontal="left" vertical="top"/>
    </xf>
    <xf numFmtId="0" fontId="7" fillId="0" borderId="0" xfId="0" applyFont="1" applyProtection="1">
      <protection locked="0"/>
    </xf>
    <xf numFmtId="0" fontId="7" fillId="0" borderId="0" xfId="0" applyFont="1" applyFill="1" applyBorder="1" applyProtection="1">
      <protection locked="0"/>
    </xf>
    <xf numFmtId="0" fontId="9" fillId="0" borderId="0" xfId="0" applyFont="1" applyProtection="1">
      <protection locked="0"/>
    </xf>
    <xf numFmtId="0" fontId="8" fillId="0" borderId="2" xfId="0" applyFont="1" applyFill="1" applyBorder="1" applyAlignment="1" applyProtection="1">
      <alignment horizontal="center"/>
      <protection locked="0"/>
    </xf>
    <xf numFmtId="164" fontId="5" fillId="0" borderId="0" xfId="0" applyNumberFormat="1" applyFont="1" applyProtection="1"/>
    <xf numFmtId="0" fontId="27" fillId="0" borderId="0" xfId="0" applyFont="1" applyAlignment="1" applyProtection="1">
      <alignment horizontal="right"/>
    </xf>
    <xf numFmtId="3" fontId="5" fillId="0" borderId="0" xfId="0" applyNumberFormat="1" applyFont="1" applyProtection="1"/>
    <xf numFmtId="0" fontId="28" fillId="0" borderId="0" xfId="0" applyFont="1" applyBorder="1" applyAlignment="1" applyProtection="1">
      <alignment horizontal="left"/>
    </xf>
    <xf numFmtId="2" fontId="0" fillId="0" borderId="3" xfId="0" applyNumberFormat="1" applyBorder="1" applyAlignment="1" applyProtection="1"/>
    <xf numFmtId="0" fontId="27" fillId="0" borderId="0" xfId="0" applyFont="1" applyAlignment="1">
      <alignment horizontal="right"/>
    </xf>
    <xf numFmtId="0" fontId="7" fillId="0" borderId="3" xfId="0" applyFont="1" applyBorder="1" applyProtection="1"/>
    <xf numFmtId="0" fontId="3" fillId="0" borderId="6" xfId="0" applyNumberFormat="1" applyFont="1" applyBorder="1" applyAlignment="1" applyProtection="1">
      <alignment horizontal="right"/>
    </xf>
    <xf numFmtId="2" fontId="7" fillId="2" borderId="3" xfId="0" applyNumberFormat="1" applyFont="1" applyFill="1" applyBorder="1" applyAlignment="1" applyProtection="1">
      <alignment horizontal="center"/>
      <protection locked="0"/>
    </xf>
    <xf numFmtId="2" fontId="9" fillId="0" borderId="3" xfId="0" applyNumberFormat="1" applyFont="1" applyFill="1" applyBorder="1" applyAlignment="1" applyProtection="1">
      <alignment horizontal="center"/>
    </xf>
    <xf numFmtId="2" fontId="7" fillId="2" borderId="2" xfId="0" applyNumberFormat="1" applyFont="1" applyFill="1" applyBorder="1" applyAlignment="1" applyProtection="1">
      <alignment horizontal="center"/>
      <protection locked="0"/>
    </xf>
    <xf numFmtId="2" fontId="0" fillId="0" borderId="7" xfId="0" applyNumberFormat="1" applyBorder="1" applyAlignment="1" applyProtection="1"/>
    <xf numFmtId="2" fontId="7" fillId="0" borderId="2" xfId="0" applyNumberFormat="1" applyFont="1" applyFill="1" applyBorder="1" applyAlignment="1" applyProtection="1">
      <alignment horizontal="center"/>
    </xf>
    <xf numFmtId="0" fontId="7" fillId="0" borderId="7" xfId="0" applyFont="1" applyBorder="1" applyProtection="1"/>
    <xf numFmtId="0" fontId="29" fillId="0" borderId="3" xfId="0" applyFont="1" applyFill="1" applyBorder="1" applyAlignment="1" applyProtection="1">
      <alignment horizontal="center"/>
    </xf>
    <xf numFmtId="0" fontId="5" fillId="0" borderId="0" xfId="0" applyNumberFormat="1" applyFont="1" applyFill="1" applyBorder="1" applyAlignment="1" applyProtection="1">
      <alignment horizontal="center"/>
    </xf>
    <xf numFmtId="165" fontId="13" fillId="0" borderId="0" xfId="0" applyNumberFormat="1" applyFont="1" applyFill="1" applyBorder="1" applyAlignment="1" applyProtection="1">
      <alignment horizontal="center"/>
    </xf>
    <xf numFmtId="165" fontId="11" fillId="0" borderId="0" xfId="0" applyNumberFormat="1" applyFont="1" applyBorder="1" applyAlignment="1" applyProtection="1">
      <alignment horizontal="center"/>
    </xf>
    <xf numFmtId="164" fontId="13" fillId="0" borderId="0" xfId="0" applyNumberFormat="1" applyFont="1" applyFill="1" applyBorder="1" applyAlignment="1" applyProtection="1">
      <alignment horizontal="center"/>
    </xf>
    <xf numFmtId="164" fontId="11" fillId="0" borderId="0" xfId="0" applyNumberFormat="1" applyFont="1" applyBorder="1" applyAlignment="1" applyProtection="1">
      <alignment horizontal="center"/>
    </xf>
    <xf numFmtId="3" fontId="13" fillId="0" borderId="0" xfId="0" applyNumberFormat="1" applyFont="1" applyFill="1" applyBorder="1" applyAlignment="1" applyProtection="1">
      <alignment horizontal="center"/>
    </xf>
    <xf numFmtId="3" fontId="11" fillId="0" borderId="0" xfId="0" applyNumberFormat="1" applyFont="1" applyBorder="1" applyAlignment="1" applyProtection="1">
      <alignment horizontal="center"/>
    </xf>
    <xf numFmtId="168" fontId="13" fillId="0" borderId="0" xfId="0" applyNumberFormat="1" applyFont="1" applyFill="1" applyBorder="1" applyAlignment="1" applyProtection="1">
      <alignment horizontal="center"/>
    </xf>
    <xf numFmtId="168" fontId="11" fillId="0" borderId="0" xfId="0" applyNumberFormat="1" applyFont="1" applyBorder="1" applyAlignment="1" applyProtection="1">
      <alignment horizontal="center"/>
    </xf>
    <xf numFmtId="166" fontId="13" fillId="0" borderId="0" xfId="0" applyNumberFormat="1" applyFont="1" applyFill="1" applyBorder="1" applyAlignment="1" applyProtection="1">
      <alignment horizontal="center"/>
    </xf>
    <xf numFmtId="166" fontId="11" fillId="0" borderId="0" xfId="0" applyNumberFormat="1" applyFont="1" applyBorder="1" applyAlignment="1" applyProtection="1">
      <alignment horizontal="center"/>
    </xf>
    <xf numFmtId="167" fontId="13" fillId="0" borderId="0" xfId="0" applyNumberFormat="1" applyFont="1" applyFill="1" applyBorder="1" applyAlignment="1" applyProtection="1">
      <alignment horizontal="center"/>
    </xf>
    <xf numFmtId="167" fontId="11" fillId="0" borderId="0" xfId="0" applyNumberFormat="1" applyFont="1" applyBorder="1" applyAlignment="1" applyProtection="1">
      <alignment horizontal="center"/>
    </xf>
    <xf numFmtId="3" fontId="3" fillId="0" borderId="0" xfId="0" applyNumberFormat="1" applyFont="1" applyFill="1" applyBorder="1" applyAlignment="1" applyProtection="1">
      <alignment horizontal="center"/>
    </xf>
    <xf numFmtId="4" fontId="13" fillId="0" borderId="0" xfId="0" applyNumberFormat="1" applyFont="1" applyFill="1" applyBorder="1" applyAlignment="1" applyProtection="1">
      <alignment horizontal="center"/>
    </xf>
    <xf numFmtId="4" fontId="11" fillId="0" borderId="0" xfId="0" applyNumberFormat="1" applyFont="1" applyBorder="1" applyAlignment="1" applyProtection="1">
      <alignment horizontal="center"/>
    </xf>
    <xf numFmtId="2" fontId="13" fillId="0" borderId="0" xfId="0" applyNumberFormat="1" applyFont="1" applyFill="1" applyBorder="1" applyAlignment="1" applyProtection="1">
      <alignment horizontal="center"/>
    </xf>
    <xf numFmtId="2" fontId="11" fillId="0" borderId="0" xfId="0" applyNumberFormat="1" applyFont="1" applyBorder="1" applyAlignment="1" applyProtection="1">
      <alignment horizontal="center"/>
    </xf>
    <xf numFmtId="0" fontId="7" fillId="0" borderId="0" xfId="0" applyNumberFormat="1" applyFont="1" applyProtection="1"/>
    <xf numFmtId="0" fontId="7" fillId="0" borderId="3" xfId="0" applyFont="1" applyFill="1" applyBorder="1" applyAlignment="1" applyProtection="1">
      <alignment horizontal="center"/>
    </xf>
    <xf numFmtId="0" fontId="0" fillId="0" borderId="8" xfId="0" applyBorder="1" applyAlignment="1" applyProtection="1"/>
    <xf numFmtId="0" fontId="5" fillId="0" borderId="8" xfId="0" applyFont="1" applyBorder="1" applyAlignment="1" applyProtection="1">
      <alignment horizontal="right"/>
    </xf>
    <xf numFmtId="0" fontId="5" fillId="0" borderId="7" xfId="0" applyFont="1" applyFill="1" applyBorder="1" applyAlignment="1" applyProtection="1">
      <alignment horizontal="center"/>
    </xf>
    <xf numFmtId="0" fontId="7" fillId="0" borderId="7" xfId="0" applyFont="1" applyBorder="1" applyAlignment="1" applyProtection="1">
      <alignment horizontal="center"/>
    </xf>
    <xf numFmtId="0" fontId="5" fillId="0" borderId="0" xfId="0" applyNumberFormat="1" applyFont="1" applyFill="1" applyBorder="1" applyAlignment="1" applyProtection="1">
      <alignment horizontal="left" vertical="top" wrapText="1"/>
    </xf>
    <xf numFmtId="0" fontId="0" fillId="0" borderId="0" xfId="0" applyAlignment="1" applyProtection="1">
      <alignment horizontal="left" vertical="top" wrapText="1"/>
    </xf>
    <xf numFmtId="0" fontId="5" fillId="0" borderId="3" xfId="0" applyFont="1" applyBorder="1" applyAlignment="1" applyProtection="1">
      <alignment horizontal="center"/>
    </xf>
    <xf numFmtId="0" fontId="7" fillId="0" borderId="2" xfId="0" applyFont="1" applyBorder="1" applyAlignment="1" applyProtection="1">
      <alignment horizontal="center"/>
    </xf>
    <xf numFmtId="0" fontId="7" fillId="0" borderId="3" xfId="0" applyFont="1" applyBorder="1" applyAlignment="1" applyProtection="1">
      <alignment horizontal="center"/>
    </xf>
    <xf numFmtId="0" fontId="3" fillId="0" borderId="2" xfId="0" applyFont="1" applyBorder="1" applyAlignment="1" applyProtection="1">
      <alignment horizontal="center"/>
    </xf>
    <xf numFmtId="0" fontId="0" fillId="0" borderId="0" xfId="0" applyAlignment="1"/>
    <xf numFmtId="2" fontId="3" fillId="0" borderId="2" xfId="0" applyNumberFormat="1" applyFont="1" applyFill="1" applyBorder="1" applyAlignment="1" applyProtection="1">
      <alignment horizontal="center"/>
    </xf>
    <xf numFmtId="0" fontId="0" fillId="0" borderId="0" xfId="0" applyAlignment="1" applyProtection="1">
      <alignment wrapText="1"/>
    </xf>
    <xf numFmtId="0" fontId="3" fillId="0" borderId="0" xfId="0" applyFont="1" applyFill="1" applyBorder="1" applyAlignment="1" applyProtection="1">
      <alignment horizontal="center"/>
    </xf>
    <xf numFmtId="0" fontId="5" fillId="0" borderId="0" xfId="0" applyFont="1" applyFill="1" applyBorder="1" applyAlignment="1" applyProtection="1">
      <alignment horizontal="center"/>
    </xf>
    <xf numFmtId="0" fontId="12" fillId="0" borderId="0" xfId="0" applyFont="1" applyFill="1" applyBorder="1" applyAlignment="1" applyProtection="1">
      <alignment horizontal="left"/>
    </xf>
    <xf numFmtId="0" fontId="5" fillId="0" borderId="2" xfId="0" applyFont="1" applyFill="1" applyBorder="1" applyAlignment="1" applyProtection="1">
      <alignment horizontal="center"/>
    </xf>
    <xf numFmtId="165" fontId="5" fillId="0" borderId="0" xfId="0" applyNumberFormat="1" applyFont="1" applyFill="1" applyBorder="1" applyAlignment="1" applyProtection="1">
      <protection locked="0"/>
    </xf>
    <xf numFmtId="0" fontId="5" fillId="0" borderId="0" xfId="0" applyFont="1" applyAlignment="1">
      <alignment horizontal="right" readingOrder="1"/>
    </xf>
    <xf numFmtId="165" fontId="7" fillId="0" borderId="0" xfId="0" applyNumberFormat="1" applyFont="1"/>
    <xf numFmtId="167" fontId="3" fillId="0" borderId="0" xfId="0" applyNumberFormat="1" applyFont="1" applyFill="1" applyBorder="1" applyAlignment="1" applyProtection="1">
      <alignment horizontal="center"/>
    </xf>
    <xf numFmtId="167" fontId="1" fillId="0" borderId="0" xfId="0" applyNumberFormat="1" applyFont="1" applyBorder="1" applyAlignment="1" applyProtection="1">
      <alignment horizontal="center"/>
    </xf>
    <xf numFmtId="165" fontId="3" fillId="0" borderId="0" xfId="0" applyNumberFormat="1" applyFont="1" applyFill="1" applyBorder="1" applyAlignment="1" applyProtection="1">
      <alignment horizontal="center"/>
    </xf>
    <xf numFmtId="165" fontId="1" fillId="0" borderId="0" xfId="0" applyNumberFormat="1" applyFont="1" applyBorder="1" applyAlignment="1" applyProtection="1">
      <alignment horizontal="center"/>
    </xf>
    <xf numFmtId="0" fontId="1" fillId="0" borderId="0" xfId="0" applyFont="1" applyBorder="1" applyAlignment="1" applyProtection="1">
      <alignment horizontal="center"/>
    </xf>
    <xf numFmtId="0" fontId="7" fillId="0" borderId="2" xfId="0" applyFont="1" applyBorder="1" applyAlignment="1" applyProtection="1">
      <alignment horizontal="center"/>
    </xf>
    <xf numFmtId="0" fontId="7" fillId="0" borderId="7" xfId="0" applyFont="1" applyBorder="1" applyAlignment="1" applyProtection="1">
      <alignment horizontal="center"/>
    </xf>
    <xf numFmtId="0" fontId="7" fillId="0" borderId="3" xfId="0" applyFont="1" applyBorder="1" applyAlignment="1" applyProtection="1">
      <alignment horizontal="center"/>
    </xf>
    <xf numFmtId="0" fontId="0" fillId="0" borderId="3" xfId="0" applyBorder="1" applyAlignment="1" applyProtection="1">
      <alignment horizontal="center"/>
    </xf>
    <xf numFmtId="0" fontId="3" fillId="0" borderId="2" xfId="0" applyFont="1" applyBorder="1" applyAlignment="1" applyProtection="1">
      <alignment horizontal="center"/>
    </xf>
    <xf numFmtId="2" fontId="3" fillId="0" borderId="0" xfId="0" applyNumberFormat="1" applyFont="1" applyFill="1" applyBorder="1" applyAlignment="1" applyProtection="1">
      <alignment horizontal="center"/>
    </xf>
    <xf numFmtId="0" fontId="8" fillId="0" borderId="8" xfId="0" applyFont="1" applyBorder="1" applyAlignment="1" applyProtection="1">
      <alignment horizontal="right"/>
    </xf>
    <xf numFmtId="0" fontId="0" fillId="0" borderId="8" xfId="0" applyBorder="1" applyAlignment="1" applyProtection="1"/>
    <xf numFmtId="0" fontId="7" fillId="0" borderId="7" xfId="0" applyFont="1" applyBorder="1" applyAlignment="1" applyProtection="1">
      <alignment horizontal="center" wrapText="1"/>
    </xf>
    <xf numFmtId="0" fontId="0" fillId="0" borderId="6" xfId="0" applyBorder="1" applyAlignment="1" applyProtection="1">
      <alignment horizontal="center" wrapText="1"/>
    </xf>
    <xf numFmtId="0" fontId="0" fillId="0" borderId="3" xfId="0" applyBorder="1" applyAlignment="1" applyProtection="1">
      <alignment horizontal="center" wrapText="1"/>
    </xf>
    <xf numFmtId="0" fontId="5" fillId="0" borderId="0" xfId="0" applyNumberFormat="1" applyFont="1" applyFill="1" applyBorder="1" applyAlignment="1" applyProtection="1">
      <alignment horizontal="left" vertical="top" wrapText="1"/>
    </xf>
    <xf numFmtId="0" fontId="0" fillId="0" borderId="0" xfId="0" applyAlignment="1" applyProtection="1">
      <alignment horizontal="left" vertical="top" wrapText="1"/>
    </xf>
    <xf numFmtId="0" fontId="5" fillId="0" borderId="3" xfId="0" applyFont="1" applyBorder="1" applyAlignment="1" applyProtection="1">
      <alignment horizontal="center"/>
    </xf>
    <xf numFmtId="0" fontId="7" fillId="0" borderId="3" xfId="0" applyFont="1" applyFill="1" applyBorder="1" applyAlignment="1" applyProtection="1">
      <alignment horizontal="center"/>
    </xf>
    <xf numFmtId="0" fontId="5" fillId="0" borderId="7" xfId="0" applyFont="1" applyFill="1" applyBorder="1" applyAlignment="1" applyProtection="1">
      <alignment horizontal="center"/>
    </xf>
    <xf numFmtId="2" fontId="3" fillId="0" borderId="2" xfId="0" applyNumberFormat="1" applyFont="1" applyFill="1" applyBorder="1" applyAlignment="1" applyProtection="1">
      <alignment horizontal="center"/>
    </xf>
    <xf numFmtId="0" fontId="0" fillId="0" borderId="0" xfId="0" applyAlignment="1" applyProtection="1">
      <alignment wrapText="1"/>
    </xf>
    <xf numFmtId="0" fontId="0" fillId="0" borderId="0" xfId="0" applyAlignment="1" applyProtection="1"/>
    <xf numFmtId="0" fontId="0" fillId="0" borderId="0" xfId="0" applyAlignment="1"/>
    <xf numFmtId="0" fontId="7" fillId="0" borderId="6" xfId="0" applyFont="1" applyBorder="1" applyAlignment="1" applyProtection="1">
      <alignment horizontal="center"/>
    </xf>
    <xf numFmtId="2" fontId="5" fillId="0" borderId="2" xfId="0" applyNumberFormat="1" applyFont="1" applyFill="1" applyBorder="1" applyAlignment="1" applyProtection="1">
      <alignment horizontal="center"/>
    </xf>
    <xf numFmtId="0" fontId="5" fillId="0" borderId="0" xfId="0" applyFont="1" applyFill="1" applyBorder="1" applyAlignment="1" applyProtection="1">
      <alignment horizontal="center"/>
    </xf>
    <xf numFmtId="0" fontId="3" fillId="0" borderId="0" xfId="0" applyFont="1" applyFill="1" applyBorder="1" applyAlignment="1" applyProtection="1">
      <alignment horizontal="center"/>
    </xf>
    <xf numFmtId="0" fontId="12" fillId="0" borderId="0" xfId="0" applyFont="1" applyFill="1" applyBorder="1" applyAlignment="1" applyProtection="1">
      <alignment horizontal="left"/>
    </xf>
    <xf numFmtId="0" fontId="8" fillId="0" borderId="8" xfId="0" applyFont="1" applyBorder="1" applyAlignment="1" applyProtection="1">
      <alignment horizontal="right"/>
    </xf>
    <xf numFmtId="0" fontId="0" fillId="0" borderId="8" xfId="0" applyBorder="1" applyAlignment="1" applyProtection="1"/>
    <xf numFmtId="0" fontId="7" fillId="0" borderId="3" xfId="0" applyFont="1" applyFill="1" applyBorder="1" applyAlignment="1" applyProtection="1">
      <alignment horizontal="center"/>
    </xf>
    <xf numFmtId="0" fontId="5" fillId="0" borderId="7" xfId="0" applyFont="1" applyFill="1" applyBorder="1" applyAlignment="1" applyProtection="1">
      <alignment horizontal="center"/>
    </xf>
    <xf numFmtId="0" fontId="0" fillId="0" borderId="3" xfId="0" applyBorder="1" applyAlignment="1" applyProtection="1">
      <alignment horizontal="center"/>
    </xf>
    <xf numFmtId="0" fontId="7" fillId="0" borderId="7" xfId="0" applyFont="1" applyBorder="1" applyAlignment="1" applyProtection="1">
      <alignment horizontal="center"/>
    </xf>
    <xf numFmtId="0" fontId="7" fillId="0" borderId="7" xfId="0" applyFont="1" applyBorder="1" applyAlignment="1" applyProtection="1">
      <alignment horizontal="center" wrapText="1"/>
    </xf>
    <xf numFmtId="0" fontId="0" fillId="0" borderId="6" xfId="0" applyBorder="1" applyAlignment="1" applyProtection="1">
      <alignment horizontal="center" wrapText="1"/>
    </xf>
    <xf numFmtId="0" fontId="0" fillId="0" borderId="3" xfId="0" applyBorder="1" applyAlignment="1" applyProtection="1">
      <alignment horizontal="center" wrapText="1"/>
    </xf>
    <xf numFmtId="0" fontId="7" fillId="0" borderId="3" xfId="0" applyFont="1" applyBorder="1" applyAlignment="1" applyProtection="1">
      <alignment horizontal="center"/>
    </xf>
    <xf numFmtId="0" fontId="7" fillId="0" borderId="2" xfId="0" applyFont="1" applyBorder="1" applyAlignment="1" applyProtection="1">
      <alignment horizontal="center"/>
    </xf>
    <xf numFmtId="0" fontId="3" fillId="0" borderId="2" xfId="0" applyFont="1" applyBorder="1" applyAlignment="1" applyProtection="1">
      <alignment horizontal="center"/>
    </xf>
    <xf numFmtId="0" fontId="0" fillId="0" borderId="0" xfId="0" applyAlignment="1"/>
    <xf numFmtId="2" fontId="3" fillId="0" borderId="2" xfId="0" applyNumberFormat="1" applyFont="1" applyFill="1" applyBorder="1" applyAlignment="1" applyProtection="1">
      <alignment horizontal="center"/>
    </xf>
    <xf numFmtId="0" fontId="0" fillId="0" borderId="0" xfId="0" applyAlignment="1" applyProtection="1">
      <alignment wrapText="1"/>
    </xf>
    <xf numFmtId="0" fontId="7" fillId="0" borderId="6" xfId="0" applyFont="1" applyBorder="1" applyAlignment="1" applyProtection="1">
      <alignment horizontal="center"/>
    </xf>
    <xf numFmtId="164" fontId="3" fillId="0" borderId="2" xfId="0" applyNumberFormat="1" applyFont="1" applyFill="1" applyBorder="1" applyAlignment="1" applyProtection="1">
      <alignment horizontal="center"/>
    </xf>
    <xf numFmtId="2" fontId="5" fillId="0" borderId="2" xfId="0" applyNumberFormat="1" applyFont="1" applyFill="1" applyBorder="1" applyAlignment="1" applyProtection="1">
      <alignment horizontal="center"/>
    </xf>
    <xf numFmtId="0" fontId="8" fillId="0" borderId="8" xfId="0" applyFont="1" applyBorder="1" applyAlignment="1" applyProtection="1">
      <alignment horizontal="right"/>
    </xf>
    <xf numFmtId="0" fontId="7" fillId="0" borderId="3" xfId="0" applyFont="1" applyFill="1" applyBorder="1" applyAlignment="1" applyProtection="1">
      <alignment horizontal="center"/>
    </xf>
    <xf numFmtId="0" fontId="0" fillId="0" borderId="0" xfId="0" applyAlignment="1"/>
    <xf numFmtId="0" fontId="29" fillId="0" borderId="3" xfId="0" applyFont="1" applyFill="1" applyBorder="1" applyAlignment="1" applyProtection="1"/>
    <xf numFmtId="0" fontId="38" fillId="0" borderId="7" xfId="0" applyFont="1" applyFill="1" applyBorder="1" applyAlignment="1" applyProtection="1"/>
    <xf numFmtId="0" fontId="7" fillId="0" borderId="4" xfId="0" applyFont="1" applyFill="1" applyBorder="1" applyAlignment="1" applyProtection="1">
      <alignment horizontal="center"/>
    </xf>
    <xf numFmtId="166" fontId="2" fillId="0" borderId="14" xfId="0" applyNumberFormat="1" applyFont="1" applyBorder="1" applyAlignment="1" applyProtection="1">
      <alignment horizontal="left" vertical="top"/>
    </xf>
    <xf numFmtId="166" fontId="2" fillId="0" borderId="14" xfId="0" applyNumberFormat="1" applyFont="1" applyBorder="1" applyAlignment="1">
      <alignment horizontal="left" vertical="top"/>
    </xf>
    <xf numFmtId="0" fontId="15" fillId="8" borderId="2" xfId="0" applyFont="1" applyFill="1" applyBorder="1" applyAlignment="1" applyProtection="1">
      <alignment horizontal="center"/>
      <protection locked="0"/>
    </xf>
    <xf numFmtId="0" fontId="5" fillId="0" borderId="0" xfId="0" applyFont="1" applyBorder="1" applyAlignment="1" applyProtection="1">
      <alignment horizontal="left" vertical="distributed"/>
    </xf>
    <xf numFmtId="0" fontId="8" fillId="0" borderId="0" xfId="0" applyFont="1" applyBorder="1" applyAlignment="1" applyProtection="1">
      <alignment horizontal="left" vertical="distributed"/>
    </xf>
    <xf numFmtId="0" fontId="8" fillId="0" borderId="8" xfId="0" applyFont="1" applyBorder="1" applyAlignment="1" applyProtection="1">
      <alignment horizontal="right"/>
    </xf>
    <xf numFmtId="0" fontId="0" fillId="0" borderId="8" xfId="0" applyBorder="1" applyAlignment="1" applyProtection="1"/>
    <xf numFmtId="0" fontId="0" fillId="0" borderId="9" xfId="0" applyBorder="1" applyAlignment="1" applyProtection="1"/>
    <xf numFmtId="0" fontId="7" fillId="0" borderId="7" xfId="0" applyFont="1" applyFill="1" applyBorder="1" applyAlignment="1" applyProtection="1">
      <alignment horizontal="center"/>
    </xf>
    <xf numFmtId="0" fontId="7" fillId="0" borderId="3" xfId="0" applyFont="1" applyFill="1" applyBorder="1" applyAlignment="1" applyProtection="1">
      <alignment horizontal="center"/>
    </xf>
    <xf numFmtId="0" fontId="5" fillId="0" borderId="8" xfId="0" applyFont="1" applyBorder="1" applyAlignment="1" applyProtection="1">
      <alignment horizontal="right"/>
    </xf>
    <xf numFmtId="14" fontId="5" fillId="2" borderId="7" xfId="0" applyNumberFormat="1" applyFont="1" applyFill="1" applyBorder="1" applyAlignment="1" applyProtection="1">
      <alignment horizontal="right"/>
      <protection locked="0"/>
    </xf>
    <xf numFmtId="0" fontId="0" fillId="2" borderId="6" xfId="0" applyNumberFormat="1" applyFill="1" applyBorder="1" applyProtection="1">
      <protection locked="0"/>
    </xf>
    <xf numFmtId="0" fontId="0" fillId="2" borderId="3" xfId="0" applyNumberFormat="1" applyFill="1" applyBorder="1" applyProtection="1">
      <protection locked="0"/>
    </xf>
    <xf numFmtId="0" fontId="1" fillId="2" borderId="7"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5" fillId="2" borderId="7" xfId="0" applyFont="1" applyFill="1" applyBorder="1" applyAlignment="1" applyProtection="1">
      <alignment horizontal="right"/>
      <protection locked="0"/>
    </xf>
    <xf numFmtId="0" fontId="0" fillId="2" borderId="6" xfId="0" applyFill="1" applyBorder="1" applyProtection="1">
      <protection locked="0"/>
    </xf>
    <xf numFmtId="0" fontId="0" fillId="2" borderId="3" xfId="0" applyFill="1" applyBorder="1" applyProtection="1">
      <protection locked="0"/>
    </xf>
    <xf numFmtId="0" fontId="8" fillId="0" borderId="7" xfId="0" applyFont="1" applyFill="1" applyBorder="1" applyAlignment="1" applyProtection="1">
      <alignment horizontal="center"/>
    </xf>
    <xf numFmtId="0" fontId="8" fillId="0" borderId="6" xfId="0" applyFont="1" applyFill="1" applyBorder="1" applyAlignment="1" applyProtection="1">
      <alignment horizontal="center"/>
    </xf>
    <xf numFmtId="0" fontId="8" fillId="0" borderId="3" xfId="0" applyFont="1" applyFill="1" applyBorder="1" applyAlignment="1" applyProtection="1">
      <alignment horizontal="center"/>
    </xf>
    <xf numFmtId="1" fontId="5" fillId="0" borderId="8" xfId="0" applyNumberFormat="1" applyFont="1" applyFill="1" applyBorder="1" applyAlignment="1" applyProtection="1"/>
    <xf numFmtId="1" fontId="0" fillId="0" borderId="8" xfId="0" applyNumberFormat="1" applyBorder="1" applyAlignment="1" applyProtection="1"/>
    <xf numFmtId="49" fontId="5" fillId="2" borderId="7" xfId="0" applyNumberFormat="1" applyFont="1" applyFill="1" applyBorder="1" applyAlignment="1" applyProtection="1">
      <alignment horizontal="right"/>
      <protection locked="0"/>
    </xf>
    <xf numFmtId="49" fontId="0" fillId="2" borderId="6" xfId="0" applyNumberFormat="1" applyFill="1" applyBorder="1" applyProtection="1">
      <protection locked="0"/>
    </xf>
    <xf numFmtId="49" fontId="0" fillId="2" borderId="3" xfId="0" applyNumberFormat="1" applyFill="1" applyBorder="1" applyProtection="1">
      <protection locked="0"/>
    </xf>
    <xf numFmtId="167" fontId="8" fillId="2" borderId="7" xfId="0" applyNumberFormat="1" applyFont="1" applyFill="1" applyBorder="1" applyAlignment="1" applyProtection="1">
      <protection locked="0"/>
    </xf>
    <xf numFmtId="167" fontId="0" fillId="2" borderId="3" xfId="0" applyNumberFormat="1" applyFill="1" applyBorder="1" applyAlignment="1" applyProtection="1">
      <protection locked="0"/>
    </xf>
    <xf numFmtId="0" fontId="5" fillId="2" borderId="7" xfId="0" applyFont="1" applyFill="1" applyBorder="1" applyAlignment="1" applyProtection="1">
      <protection locked="0"/>
    </xf>
    <xf numFmtId="0" fontId="0" fillId="0" borderId="3" xfId="0" applyBorder="1" applyAlignment="1" applyProtection="1">
      <protection locked="0"/>
    </xf>
    <xf numFmtId="0" fontId="5" fillId="0" borderId="7" xfId="0" applyFont="1" applyFill="1" applyBorder="1" applyAlignment="1" applyProtection="1">
      <alignment horizontal="center"/>
    </xf>
    <xf numFmtId="165" fontId="8" fillId="2" borderId="7" xfId="0" applyNumberFormat="1" applyFont="1" applyFill="1" applyBorder="1" applyAlignment="1" applyProtection="1">
      <protection locked="0"/>
    </xf>
    <xf numFmtId="165" fontId="8" fillId="2" borderId="3" xfId="0" applyNumberFormat="1" applyFont="1" applyFill="1" applyBorder="1" applyAlignment="1" applyProtection="1">
      <protection locked="0"/>
    </xf>
    <xf numFmtId="165" fontId="0" fillId="5" borderId="3" xfId="0" applyNumberFormat="1" applyFill="1" applyBorder="1" applyAlignment="1" applyProtection="1">
      <protection locked="0"/>
    </xf>
    <xf numFmtId="0" fontId="5" fillId="2" borderId="10" xfId="0" applyFont="1" applyFill="1" applyBorder="1" applyAlignment="1" applyProtection="1">
      <alignment horizontal="right" vertical="top" wrapText="1"/>
      <protection locked="0"/>
    </xf>
    <xf numFmtId="0" fontId="0" fillId="2" borderId="8" xfId="0" applyFill="1" applyBorder="1" applyAlignment="1" applyProtection="1">
      <alignment vertical="top" wrapText="1"/>
      <protection locked="0"/>
    </xf>
    <xf numFmtId="0" fontId="0" fillId="2" borderId="9"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3" xfId="0" applyBorder="1" applyAlignment="1" applyProtection="1">
      <alignment vertical="top" wrapText="1"/>
      <protection locked="0"/>
    </xf>
    <xf numFmtId="165" fontId="5" fillId="0" borderId="0" xfId="0" applyNumberFormat="1" applyFont="1" applyAlignment="1" applyProtection="1"/>
    <xf numFmtId="0" fontId="7" fillId="0" borderId="6" xfId="0" applyFont="1" applyFill="1" applyBorder="1" applyAlignment="1" applyProtection="1">
      <alignment horizontal="center"/>
    </xf>
    <xf numFmtId="0" fontId="0" fillId="0" borderId="3" xfId="0" applyBorder="1" applyAlignment="1" applyProtection="1">
      <alignment horizontal="center"/>
    </xf>
    <xf numFmtId="166" fontId="3" fillId="0" borderId="7" xfId="0" applyNumberFormat="1" applyFont="1" applyFill="1" applyBorder="1" applyAlignment="1" applyProtection="1">
      <alignment horizontal="center"/>
    </xf>
    <xf numFmtId="166" fontId="3" fillId="0" borderId="3" xfId="0" applyNumberFormat="1" applyFont="1" applyFill="1" applyBorder="1" applyAlignment="1" applyProtection="1">
      <alignment horizontal="center"/>
    </xf>
    <xf numFmtId="1" fontId="13" fillId="0" borderId="6" xfId="0" applyNumberFormat="1" applyFont="1" applyFill="1" applyBorder="1" applyAlignment="1" applyProtection="1">
      <alignment horizontal="center"/>
    </xf>
    <xf numFmtId="1" fontId="11" fillId="0" borderId="3" xfId="0" applyNumberFormat="1" applyFont="1" applyBorder="1" applyAlignment="1" applyProtection="1">
      <alignment horizontal="center"/>
    </xf>
    <xf numFmtId="165" fontId="13" fillId="2" borderId="7" xfId="0" applyNumberFormat="1" applyFont="1" applyFill="1" applyBorder="1" applyAlignment="1" applyProtection="1">
      <alignment horizontal="center"/>
      <protection locked="0"/>
    </xf>
    <xf numFmtId="165" fontId="3" fillId="2" borderId="3" xfId="0" applyNumberFormat="1" applyFont="1" applyFill="1" applyBorder="1" applyAlignment="1" applyProtection="1">
      <alignment horizontal="center"/>
      <protection locked="0"/>
    </xf>
    <xf numFmtId="166" fontId="13" fillId="2" borderId="7" xfId="0" applyNumberFormat="1" applyFont="1" applyFill="1" applyBorder="1" applyAlignment="1" applyProtection="1">
      <alignment horizontal="center"/>
      <protection locked="0"/>
    </xf>
    <xf numFmtId="166" fontId="3" fillId="2" borderId="3" xfId="0" applyNumberFormat="1" applyFont="1" applyFill="1" applyBorder="1" applyAlignment="1" applyProtection="1">
      <alignment horizontal="center"/>
      <protection locked="0"/>
    </xf>
    <xf numFmtId="165" fontId="13" fillId="0" borderId="6" xfId="0" applyNumberFormat="1" applyFont="1" applyFill="1" applyBorder="1" applyAlignment="1" applyProtection="1">
      <alignment horizontal="center"/>
    </xf>
    <xf numFmtId="165" fontId="11" fillId="0" borderId="3" xfId="0" applyNumberFormat="1" applyFont="1" applyBorder="1" applyAlignment="1" applyProtection="1">
      <alignment horizontal="center"/>
    </xf>
    <xf numFmtId="1" fontId="5" fillId="2" borderId="7" xfId="0" applyNumberFormat="1" applyFont="1" applyFill="1" applyBorder="1" applyAlignment="1" applyProtection="1">
      <protection locked="0"/>
    </xf>
    <xf numFmtId="0" fontId="0" fillId="2" borderId="6" xfId="0" applyFill="1" applyBorder="1" applyAlignment="1" applyProtection="1">
      <protection locked="0"/>
    </xf>
    <xf numFmtId="0" fontId="0" fillId="2" borderId="3" xfId="0" applyFill="1" applyBorder="1" applyAlignment="1" applyProtection="1">
      <protection locked="0"/>
    </xf>
    <xf numFmtId="166" fontId="0" fillId="0" borderId="6" xfId="0" applyNumberFormat="1" applyBorder="1" applyAlignment="1" applyProtection="1">
      <alignment horizontal="center"/>
    </xf>
    <xf numFmtId="166" fontId="0" fillId="0" borderId="3" xfId="0" applyNumberFormat="1" applyBorder="1" applyAlignment="1" applyProtection="1">
      <alignment horizontal="center"/>
    </xf>
    <xf numFmtId="0" fontId="7" fillId="0" borderId="2" xfId="0" applyFont="1" applyBorder="1" applyAlignment="1" applyProtection="1">
      <alignment horizontal="center"/>
    </xf>
    <xf numFmtId="0" fontId="0" fillId="0" borderId="2" xfId="0" applyBorder="1" applyAlignment="1" applyProtection="1"/>
    <xf numFmtId="166" fontId="3" fillId="0" borderId="2" xfId="0" applyNumberFormat="1" applyFont="1" applyFill="1" applyBorder="1" applyAlignment="1" applyProtection="1">
      <alignment horizontal="center"/>
    </xf>
    <xf numFmtId="166" fontId="0" fillId="0" borderId="2" xfId="0" applyNumberFormat="1" applyBorder="1" applyAlignment="1" applyProtection="1"/>
    <xf numFmtId="0" fontId="5" fillId="0" borderId="7" xfId="0" applyFont="1" applyFill="1" applyBorder="1" applyAlignment="1" applyProtection="1"/>
    <xf numFmtId="0" fontId="5" fillId="0" borderId="6" xfId="0" applyFont="1" applyFill="1" applyBorder="1" applyAlignment="1" applyProtection="1"/>
    <xf numFmtId="0" fontId="5" fillId="0" borderId="3" xfId="0" applyFont="1" applyFill="1" applyBorder="1" applyAlignment="1" applyProtection="1"/>
    <xf numFmtId="0" fontId="0" fillId="0" borderId="3" xfId="0" applyBorder="1" applyAlignment="1" applyProtection="1"/>
    <xf numFmtId="0" fontId="7" fillId="0" borderId="7" xfId="0" applyFont="1" applyBorder="1" applyAlignment="1" applyProtection="1">
      <alignment horizontal="center"/>
    </xf>
    <xf numFmtId="0" fontId="0" fillId="0" borderId="6" xfId="0" applyBorder="1" applyAlignment="1" applyProtection="1">
      <alignment horizontal="center"/>
    </xf>
    <xf numFmtId="0" fontId="15" fillId="3" borderId="7" xfId="0" applyFont="1" applyFill="1" applyBorder="1" applyAlignment="1" applyProtection="1">
      <alignment horizontal="center"/>
    </xf>
    <xf numFmtId="0" fontId="5" fillId="8" borderId="7" xfId="0" applyFont="1" applyFill="1" applyBorder="1" applyAlignment="1" applyProtection="1">
      <alignment horizontal="center"/>
      <protection locked="0"/>
    </xf>
    <xf numFmtId="0" fontId="0" fillId="8" borderId="6" xfId="0" applyFill="1" applyBorder="1" applyAlignment="1" applyProtection="1">
      <alignment horizontal="center"/>
      <protection locked="0"/>
    </xf>
    <xf numFmtId="0" fontId="0" fillId="0" borderId="6" xfId="0" applyBorder="1" applyAlignment="1" applyProtection="1">
      <alignment horizontal="center"/>
      <protection locked="0"/>
    </xf>
    <xf numFmtId="0" fontId="0" fillId="0" borderId="3" xfId="0" applyBorder="1" applyAlignment="1" applyProtection="1">
      <alignment horizontal="center"/>
      <protection locked="0"/>
    </xf>
    <xf numFmtId="165" fontId="3" fillId="0" borderId="6" xfId="0" applyNumberFormat="1" applyFont="1" applyFill="1" applyBorder="1" applyAlignment="1" applyProtection="1">
      <alignment horizontal="center"/>
    </xf>
    <xf numFmtId="165" fontId="1" fillId="0" borderId="3" xfId="0" applyNumberFormat="1" applyFont="1" applyBorder="1" applyAlignment="1" applyProtection="1">
      <alignment horizontal="center"/>
    </xf>
    <xf numFmtId="165" fontId="3" fillId="5" borderId="7" xfId="0" applyNumberFormat="1" applyFont="1" applyFill="1" applyBorder="1" applyAlignment="1" applyProtection="1">
      <alignment horizontal="center"/>
      <protection locked="0"/>
    </xf>
    <xf numFmtId="166" fontId="3" fillId="5" borderId="7" xfId="0" applyNumberFormat="1" applyFont="1" applyFill="1" applyBorder="1" applyAlignment="1" applyProtection="1">
      <alignment horizontal="center"/>
      <protection locked="0"/>
    </xf>
    <xf numFmtId="165" fontId="13" fillId="0" borderId="7" xfId="0" applyNumberFormat="1" applyFont="1" applyFill="1" applyBorder="1" applyAlignment="1" applyProtection="1">
      <alignment horizontal="center"/>
    </xf>
    <xf numFmtId="165" fontId="13" fillId="0" borderId="3" xfId="0" applyNumberFormat="1" applyFont="1" applyFill="1" applyBorder="1" applyAlignment="1" applyProtection="1">
      <alignment horizontal="center"/>
    </xf>
    <xf numFmtId="165" fontId="13" fillId="0" borderId="7" xfId="0" applyNumberFormat="1" applyFont="1" applyFill="1" applyBorder="1" applyAlignment="1" applyProtection="1">
      <alignment horizontal="center"/>
      <protection locked="0"/>
    </xf>
    <xf numFmtId="165" fontId="13" fillId="0" borderId="3" xfId="0" applyNumberFormat="1" applyFont="1" applyFill="1" applyBorder="1" applyAlignment="1" applyProtection="1">
      <alignment horizontal="center"/>
      <protection locked="0"/>
    </xf>
    <xf numFmtId="166" fontId="13" fillId="2" borderId="3" xfId="0" applyNumberFormat="1" applyFont="1" applyFill="1" applyBorder="1" applyAlignment="1" applyProtection="1">
      <alignment horizontal="center"/>
      <protection locked="0"/>
    </xf>
    <xf numFmtId="165" fontId="3" fillId="0" borderId="3" xfId="0" applyNumberFormat="1" applyFont="1" applyFill="1" applyBorder="1" applyAlignment="1" applyProtection="1">
      <alignment horizontal="center"/>
    </xf>
    <xf numFmtId="165" fontId="3" fillId="0" borderId="3" xfId="0" applyNumberFormat="1" applyFont="1" applyFill="1" applyBorder="1" applyAlignment="1" applyProtection="1">
      <alignment horizontal="center"/>
      <protection locked="0"/>
    </xf>
    <xf numFmtId="0" fontId="20" fillId="0" borderId="7" xfId="0" applyFont="1" applyBorder="1" applyAlignment="1" applyProtection="1">
      <alignment horizontal="left" wrapText="1"/>
    </xf>
    <xf numFmtId="0" fontId="20" fillId="0" borderId="3" xfId="0" applyFont="1" applyBorder="1" applyAlignment="1" applyProtection="1">
      <alignment horizontal="left" wrapText="1"/>
    </xf>
    <xf numFmtId="0" fontId="7" fillId="0" borderId="7" xfId="0" applyFont="1" applyBorder="1" applyAlignment="1" applyProtection="1">
      <alignment horizontal="center" wrapText="1"/>
    </xf>
    <xf numFmtId="0" fontId="0" fillId="0" borderId="6" xfId="0" applyBorder="1" applyAlignment="1" applyProtection="1">
      <alignment horizontal="center" wrapText="1"/>
    </xf>
    <xf numFmtId="0" fontId="0" fillId="0" borderId="3" xfId="0" applyBorder="1" applyAlignment="1" applyProtection="1">
      <alignment horizontal="center" wrapText="1"/>
    </xf>
    <xf numFmtId="0" fontId="5" fillId="0" borderId="0" xfId="0" applyNumberFormat="1" applyFont="1" applyFill="1" applyBorder="1" applyAlignment="1" applyProtection="1">
      <alignment horizontal="left" vertical="top" wrapText="1"/>
    </xf>
    <xf numFmtId="0" fontId="0" fillId="0" borderId="0" xfId="0" applyAlignment="1" applyProtection="1">
      <alignment horizontal="left" vertical="top" wrapText="1"/>
    </xf>
    <xf numFmtId="0" fontId="5" fillId="0" borderId="0" xfId="0" applyNumberFormat="1" applyFont="1" applyFill="1" applyAlignment="1" applyProtection="1">
      <alignment horizontal="left" wrapText="1"/>
    </xf>
    <xf numFmtId="165" fontId="7" fillId="2" borderId="7" xfId="0" applyNumberFormat="1" applyFont="1" applyFill="1" applyBorder="1" applyAlignment="1" applyProtection="1">
      <alignment horizontal="center"/>
      <protection locked="0"/>
    </xf>
    <xf numFmtId="165" fontId="0" fillId="0" borderId="3" xfId="0" applyNumberFormat="1" applyBorder="1" applyAlignment="1" applyProtection="1">
      <protection locked="0"/>
    </xf>
    <xf numFmtId="0" fontId="5" fillId="0" borderId="6" xfId="0" applyFont="1" applyBorder="1" applyAlignment="1" applyProtection="1">
      <alignment horizontal="center"/>
    </xf>
    <xf numFmtId="0" fontId="5" fillId="0" borderId="3" xfId="0" applyFont="1" applyBorder="1" applyAlignment="1" applyProtection="1">
      <alignment horizontal="center"/>
    </xf>
    <xf numFmtId="0" fontId="0" fillId="0" borderId="6" xfId="0" applyBorder="1" applyAlignment="1" applyProtection="1"/>
    <xf numFmtId="165" fontId="7" fillId="0" borderId="7" xfId="0" applyNumberFormat="1" applyFont="1" applyFill="1" applyBorder="1" applyAlignment="1" applyProtection="1">
      <alignment horizontal="center"/>
    </xf>
    <xf numFmtId="165" fontId="0" fillId="0" borderId="3" xfId="0" applyNumberFormat="1" applyBorder="1" applyAlignment="1" applyProtection="1"/>
    <xf numFmtId="166" fontId="0" fillId="0" borderId="3" xfId="0" applyNumberFormat="1" applyBorder="1" applyAlignment="1" applyProtection="1">
      <alignment horizontal="center"/>
      <protection locked="0"/>
    </xf>
    <xf numFmtId="165" fontId="7" fillId="6" borderId="7" xfId="0" applyNumberFormat="1" applyFont="1" applyFill="1" applyBorder="1" applyAlignment="1" applyProtection="1">
      <alignment horizontal="center"/>
    </xf>
    <xf numFmtId="165" fontId="7" fillId="6" borderId="6" xfId="0" applyNumberFormat="1" applyFont="1" applyFill="1" applyBorder="1" applyAlignment="1" applyProtection="1">
      <alignment horizontal="center"/>
    </xf>
    <xf numFmtId="165" fontId="7" fillId="6" borderId="3" xfId="0" applyNumberFormat="1" applyFont="1" applyFill="1" applyBorder="1" applyAlignment="1" applyProtection="1">
      <alignment horizontal="center"/>
    </xf>
    <xf numFmtId="166" fontId="7" fillId="2" borderId="7" xfId="0" applyNumberFormat="1" applyFont="1" applyFill="1" applyBorder="1" applyAlignment="1" applyProtection="1">
      <alignment horizontal="center"/>
      <protection locked="0"/>
    </xf>
    <xf numFmtId="166" fontId="0" fillId="0" borderId="3" xfId="0" applyNumberFormat="1" applyBorder="1" applyAlignment="1" applyProtection="1">
      <protection locked="0"/>
    </xf>
    <xf numFmtId="166" fontId="0" fillId="0" borderId="7" xfId="0" applyNumberFormat="1" applyBorder="1" applyAlignment="1" applyProtection="1">
      <alignment horizontal="center"/>
    </xf>
    <xf numFmtId="49" fontId="5" fillId="2" borderId="7" xfId="0" applyNumberFormat="1" applyFont="1" applyFill="1" applyBorder="1" applyAlignment="1" applyProtection="1">
      <protection locked="0"/>
    </xf>
    <xf numFmtId="49" fontId="0" fillId="0" borderId="3" xfId="0" applyNumberFormat="1" applyBorder="1" applyAlignment="1" applyProtection="1">
      <protection locked="0"/>
    </xf>
    <xf numFmtId="0" fontId="5" fillId="2" borderId="6" xfId="0" applyFont="1" applyFill="1" applyBorder="1" applyAlignment="1" applyProtection="1">
      <protection locked="0"/>
    </xf>
    <xf numFmtId="0" fontId="0" fillId="0" borderId="6" xfId="0" applyBorder="1" applyAlignment="1" applyProtection="1">
      <protection locked="0"/>
    </xf>
    <xf numFmtId="166" fontId="0" fillId="5" borderId="3" xfId="0" applyNumberFormat="1" applyFill="1" applyBorder="1" applyAlignment="1" applyProtection="1">
      <alignment horizontal="center"/>
      <protection locked="0"/>
    </xf>
    <xf numFmtId="2" fontId="3" fillId="0" borderId="0" xfId="0" applyNumberFormat="1" applyFont="1" applyFill="1" applyBorder="1" applyAlignment="1" applyProtection="1">
      <alignment horizontal="center"/>
    </xf>
    <xf numFmtId="166" fontId="33" fillId="2" borderId="7" xfId="0" applyNumberFormat="1" applyFont="1" applyFill="1" applyBorder="1" applyAlignment="1" applyProtection="1">
      <alignment horizontal="center"/>
      <protection locked="0"/>
    </xf>
    <xf numFmtId="166" fontId="33" fillId="2" borderId="3" xfId="0" applyNumberFormat="1" applyFont="1" applyFill="1" applyBorder="1" applyAlignment="1" applyProtection="1">
      <alignment horizontal="center"/>
      <protection locked="0"/>
    </xf>
    <xf numFmtId="0" fontId="7" fillId="0" borderId="3" xfId="0" applyFont="1" applyBorder="1" applyAlignment="1" applyProtection="1">
      <alignment horizontal="center"/>
    </xf>
    <xf numFmtId="166" fontId="5" fillId="8" borderId="7" xfId="0" applyNumberFormat="1" applyFont="1" applyFill="1" applyBorder="1" applyAlignment="1" applyProtection="1">
      <alignment horizontal="center"/>
      <protection locked="0"/>
    </xf>
    <xf numFmtId="166" fontId="0" fillId="8" borderId="6" xfId="0" applyNumberFormat="1" applyFill="1" applyBorder="1" applyAlignment="1" applyProtection="1">
      <alignment horizontal="center"/>
      <protection locked="0"/>
    </xf>
    <xf numFmtId="166" fontId="0" fillId="0" borderId="6" xfId="0" applyNumberFormat="1" applyBorder="1" applyAlignment="1" applyProtection="1">
      <alignment horizontal="center"/>
      <protection locked="0"/>
    </xf>
    <xf numFmtId="165" fontId="0" fillId="0" borderId="6" xfId="0" applyNumberFormat="1" applyBorder="1" applyAlignment="1" applyProtection="1">
      <alignment horizontal="center"/>
      <protection locked="0"/>
    </xf>
    <xf numFmtId="165" fontId="0" fillId="0" borderId="3" xfId="0" applyNumberFormat="1" applyBorder="1" applyAlignment="1" applyProtection="1">
      <alignment horizontal="center"/>
      <protection locked="0"/>
    </xf>
    <xf numFmtId="0" fontId="3" fillId="0" borderId="2" xfId="0" applyFont="1" applyBorder="1" applyAlignment="1" applyProtection="1">
      <alignment horizontal="center"/>
    </xf>
    <xf numFmtId="1" fontId="3" fillId="0" borderId="7" xfId="0" applyNumberFormat="1" applyFont="1" applyBorder="1" applyAlignment="1" applyProtection="1">
      <alignment horizontal="center"/>
    </xf>
    <xf numFmtId="0" fontId="3" fillId="0" borderId="7" xfId="0" applyFont="1" applyBorder="1" applyAlignment="1" applyProtection="1">
      <alignment horizontal="center"/>
    </xf>
    <xf numFmtId="2" fontId="3" fillId="0" borderId="7" xfId="0" applyNumberFormat="1" applyFont="1" applyFill="1" applyBorder="1" applyAlignment="1" applyProtection="1">
      <alignment horizontal="center"/>
    </xf>
    <xf numFmtId="2" fontId="3" fillId="0" borderId="3" xfId="0" applyNumberFormat="1" applyFont="1" applyFill="1" applyBorder="1" applyAlignment="1" applyProtection="1">
      <alignment horizontal="center"/>
    </xf>
    <xf numFmtId="0" fontId="9" fillId="0" borderId="7" xfId="0" applyFont="1" applyFill="1" applyBorder="1" applyAlignment="1" applyProtection="1">
      <alignment horizontal="center"/>
    </xf>
    <xf numFmtId="0" fontId="9" fillId="0" borderId="3" xfId="0" applyFont="1" applyFill="1" applyBorder="1" applyAlignment="1" applyProtection="1">
      <alignment horizontal="center"/>
    </xf>
    <xf numFmtId="164" fontId="13" fillId="2" borderId="7" xfId="0" applyNumberFormat="1" applyFont="1" applyFill="1" applyBorder="1" applyAlignment="1" applyProtection="1">
      <alignment horizontal="center"/>
      <protection locked="0"/>
    </xf>
    <xf numFmtId="164" fontId="3" fillId="5" borderId="3" xfId="0" applyNumberFormat="1" applyFont="1" applyFill="1" applyBorder="1" applyAlignment="1" applyProtection="1">
      <alignment horizontal="center"/>
      <protection locked="0"/>
    </xf>
    <xf numFmtId="2" fontId="13" fillId="2" borderId="7" xfId="0" applyNumberFormat="1" applyFont="1" applyFill="1" applyBorder="1" applyAlignment="1" applyProtection="1">
      <alignment horizontal="center"/>
      <protection locked="0"/>
    </xf>
    <xf numFmtId="2" fontId="3" fillId="2" borderId="3" xfId="0" applyNumberFormat="1" applyFont="1" applyFill="1" applyBorder="1" applyAlignment="1" applyProtection="1">
      <alignment horizontal="center"/>
      <protection locked="0"/>
    </xf>
    <xf numFmtId="164" fontId="13" fillId="0" borderId="6" xfId="0" applyNumberFormat="1" applyFont="1" applyFill="1" applyBorder="1" applyAlignment="1" applyProtection="1">
      <alignment horizontal="center"/>
    </xf>
    <xf numFmtId="164" fontId="11" fillId="0" borderId="3" xfId="0" applyNumberFormat="1" applyFont="1" applyBorder="1" applyAlignment="1" applyProtection="1">
      <alignment horizontal="center"/>
    </xf>
    <xf numFmtId="4" fontId="9" fillId="0" borderId="0" xfId="0" applyNumberFormat="1" applyFont="1" applyAlignment="1" applyProtection="1"/>
    <xf numFmtId="4" fontId="0" fillId="0" borderId="0" xfId="0" applyNumberFormat="1" applyAlignment="1" applyProtection="1"/>
    <xf numFmtId="0" fontId="0" fillId="0" borderId="0" xfId="0" applyAlignment="1"/>
    <xf numFmtId="2" fontId="5" fillId="8" borderId="7" xfId="0" applyNumberFormat="1" applyFont="1" applyFill="1" applyBorder="1" applyAlignment="1" applyProtection="1">
      <alignment horizontal="center"/>
      <protection locked="0"/>
    </xf>
    <xf numFmtId="2" fontId="0" fillId="8" borderId="6" xfId="0" applyNumberFormat="1" applyFill="1" applyBorder="1" applyAlignment="1" applyProtection="1">
      <alignment horizontal="center"/>
      <protection locked="0"/>
    </xf>
    <xf numFmtId="2" fontId="0" fillId="0" borderId="6" xfId="0" applyNumberFormat="1" applyBorder="1" applyAlignment="1" applyProtection="1">
      <alignment horizontal="center"/>
      <protection locked="0"/>
    </xf>
    <xf numFmtId="2" fontId="0" fillId="0" borderId="3" xfId="0" applyNumberFormat="1" applyBorder="1" applyAlignment="1" applyProtection="1">
      <alignment horizontal="center"/>
      <protection locked="0"/>
    </xf>
    <xf numFmtId="2" fontId="0" fillId="0" borderId="6" xfId="0" applyNumberFormat="1" applyBorder="1" applyAlignment="1" applyProtection="1">
      <alignment horizontal="center"/>
    </xf>
    <xf numFmtId="2" fontId="0" fillId="0" borderId="3" xfId="0" applyNumberFormat="1" applyBorder="1" applyAlignment="1" applyProtection="1">
      <alignment horizontal="center"/>
    </xf>
    <xf numFmtId="2" fontId="3" fillId="0" borderId="2" xfId="0" applyNumberFormat="1" applyFont="1" applyFill="1" applyBorder="1" applyAlignment="1" applyProtection="1">
      <alignment horizontal="center"/>
    </xf>
    <xf numFmtId="2" fontId="0" fillId="0" borderId="2" xfId="0" applyNumberFormat="1" applyBorder="1" applyAlignment="1" applyProtection="1"/>
    <xf numFmtId="164" fontId="3" fillId="0" borderId="6" xfId="0" applyNumberFormat="1" applyFont="1" applyFill="1" applyBorder="1" applyAlignment="1" applyProtection="1">
      <alignment horizontal="center"/>
    </xf>
    <xf numFmtId="164" fontId="1" fillId="0" borderId="3" xfId="0" applyNumberFormat="1" applyFont="1" applyBorder="1" applyAlignment="1" applyProtection="1">
      <alignment horizontal="center"/>
    </xf>
    <xf numFmtId="164" fontId="3" fillId="5" borderId="7" xfId="0" applyNumberFormat="1" applyFont="1" applyFill="1" applyBorder="1" applyAlignment="1" applyProtection="1">
      <alignment horizontal="center"/>
      <protection locked="0"/>
    </xf>
    <xf numFmtId="2" fontId="3" fillId="5" borderId="7" xfId="0" applyNumberFormat="1" applyFont="1" applyFill="1" applyBorder="1" applyAlignment="1" applyProtection="1">
      <alignment horizontal="center"/>
      <protection locked="0"/>
    </xf>
    <xf numFmtId="164" fontId="13" fillId="0" borderId="7" xfId="0" applyNumberFormat="1" applyFont="1" applyFill="1" applyBorder="1" applyAlignment="1" applyProtection="1">
      <alignment horizontal="center"/>
    </xf>
    <xf numFmtId="164" fontId="13" fillId="0" borderId="3" xfId="0" applyNumberFormat="1" applyFont="1" applyFill="1" applyBorder="1" applyAlignment="1" applyProtection="1">
      <alignment horizontal="center"/>
    </xf>
    <xf numFmtId="2" fontId="13" fillId="2" borderId="3" xfId="0" applyNumberFormat="1" applyFont="1" applyFill="1" applyBorder="1" applyAlignment="1" applyProtection="1">
      <alignment horizontal="center"/>
      <protection locked="0"/>
    </xf>
    <xf numFmtId="164" fontId="3" fillId="0" borderId="3" xfId="0" applyNumberFormat="1" applyFont="1" applyFill="1" applyBorder="1" applyAlignment="1" applyProtection="1">
      <alignment horizontal="center"/>
    </xf>
    <xf numFmtId="164" fontId="7" fillId="2" borderId="7" xfId="0" applyNumberFormat="1" applyFont="1" applyFill="1" applyBorder="1" applyAlignment="1" applyProtection="1">
      <alignment horizontal="center"/>
      <protection locked="0"/>
    </xf>
    <xf numFmtId="164" fontId="0" fillId="0" borderId="3" xfId="0" applyNumberFormat="1" applyBorder="1" applyAlignment="1" applyProtection="1">
      <protection locked="0"/>
    </xf>
    <xf numFmtId="0" fontId="0" fillId="0" borderId="0" xfId="0" applyAlignment="1" applyProtection="1">
      <alignment wrapText="1"/>
    </xf>
    <xf numFmtId="0" fontId="0" fillId="0" borderId="0" xfId="0" applyAlignment="1" applyProtection="1"/>
    <xf numFmtId="164" fontId="7" fillId="6" borderId="7" xfId="0" applyNumberFormat="1" applyFont="1" applyFill="1" applyBorder="1" applyAlignment="1" applyProtection="1">
      <alignment horizontal="center"/>
    </xf>
    <xf numFmtId="164" fontId="7" fillId="6" borderId="6" xfId="0" applyNumberFormat="1" applyFont="1" applyFill="1" applyBorder="1" applyAlignment="1" applyProtection="1">
      <alignment horizontal="center"/>
    </xf>
    <xf numFmtId="164" fontId="7" fillId="6" borderId="3" xfId="0" applyNumberFormat="1" applyFont="1" applyFill="1" applyBorder="1" applyAlignment="1" applyProtection="1">
      <alignment horizontal="center"/>
    </xf>
    <xf numFmtId="2" fontId="7" fillId="2" borderId="7" xfId="0" applyNumberFormat="1" applyFont="1" applyFill="1" applyBorder="1" applyAlignment="1" applyProtection="1">
      <alignment horizontal="center"/>
      <protection locked="0"/>
    </xf>
    <xf numFmtId="2" fontId="0" fillId="0" borderId="3" xfId="0" applyNumberFormat="1" applyBorder="1" applyAlignment="1" applyProtection="1">
      <protection locked="0"/>
    </xf>
    <xf numFmtId="2" fontId="0" fillId="0" borderId="7" xfId="0" applyNumberFormat="1" applyBorder="1" applyAlignment="1" applyProtection="1">
      <alignment horizontal="center"/>
    </xf>
    <xf numFmtId="164" fontId="0" fillId="0" borderId="6" xfId="0" applyNumberFormat="1" applyBorder="1" applyAlignment="1" applyProtection="1">
      <alignment horizontal="center"/>
      <protection locked="0"/>
    </xf>
    <xf numFmtId="164" fontId="0" fillId="0" borderId="3" xfId="0" applyNumberFormat="1" applyBorder="1" applyAlignment="1" applyProtection="1">
      <alignment horizontal="center"/>
      <protection locked="0"/>
    </xf>
    <xf numFmtId="2" fontId="0" fillId="0" borderId="6" xfId="0" applyNumberFormat="1" applyBorder="1" applyAlignment="1" applyProtection="1"/>
    <xf numFmtId="2" fontId="0" fillId="0" borderId="3" xfId="0" applyNumberFormat="1" applyBorder="1" applyAlignment="1" applyProtection="1"/>
    <xf numFmtId="164" fontId="7" fillId="0" borderId="7" xfId="0" applyNumberFormat="1" applyFont="1" applyFill="1" applyBorder="1" applyAlignment="1" applyProtection="1">
      <alignment horizontal="center"/>
    </xf>
    <xf numFmtId="164" fontId="0" fillId="0" borderId="3" xfId="0" applyNumberFormat="1" applyBorder="1" applyAlignment="1" applyProtection="1"/>
    <xf numFmtId="2" fontId="0" fillId="5" borderId="3" xfId="0" applyNumberFormat="1" applyFill="1" applyBorder="1" applyAlignment="1" applyProtection="1">
      <alignment horizontal="center"/>
      <protection locked="0"/>
    </xf>
    <xf numFmtId="0" fontId="8" fillId="0" borderId="0" xfId="0" applyFont="1" applyBorder="1" applyAlignment="1" applyProtection="1">
      <alignment horizontal="left" vertical="distributed" wrapText="1"/>
    </xf>
    <xf numFmtId="0" fontId="8" fillId="0" borderId="8" xfId="0" applyFont="1" applyBorder="1" applyAlignment="1" applyProtection="1">
      <alignment horizontal="right"/>
      <protection hidden="1"/>
    </xf>
    <xf numFmtId="0" fontId="0" fillId="0" borderId="8" xfId="0" applyBorder="1" applyAlignment="1" applyProtection="1">
      <protection hidden="1"/>
    </xf>
    <xf numFmtId="0" fontId="0" fillId="0" borderId="9" xfId="0" applyBorder="1" applyAlignment="1" applyProtection="1">
      <protection hidden="1"/>
    </xf>
    <xf numFmtId="0" fontId="5" fillId="0" borderId="8" xfId="0" applyFont="1" applyBorder="1" applyAlignment="1" applyProtection="1">
      <alignment horizontal="right"/>
      <protection hidden="1"/>
    </xf>
    <xf numFmtId="0" fontId="8" fillId="0" borderId="7" xfId="0" applyFont="1" applyFill="1" applyBorder="1" applyAlignment="1" applyProtection="1">
      <alignment horizontal="center"/>
      <protection hidden="1"/>
    </xf>
    <xf numFmtId="0" fontId="8" fillId="0" borderId="6" xfId="0" applyFont="1" applyFill="1" applyBorder="1" applyAlignment="1" applyProtection="1">
      <alignment horizontal="center"/>
      <protection hidden="1"/>
    </xf>
    <xf numFmtId="0" fontId="8" fillId="0" borderId="3" xfId="0" applyFont="1" applyFill="1" applyBorder="1" applyAlignment="1" applyProtection="1">
      <alignment horizontal="center"/>
      <protection hidden="1"/>
    </xf>
    <xf numFmtId="3" fontId="8" fillId="2" borderId="7" xfId="0" applyNumberFormat="1" applyFont="1" applyFill="1" applyBorder="1" applyAlignment="1" applyProtection="1">
      <protection locked="0"/>
    </xf>
    <xf numFmtId="3" fontId="0" fillId="2" borderId="3" xfId="0" applyNumberFormat="1" applyFill="1" applyBorder="1" applyAlignment="1" applyProtection="1">
      <protection locked="0"/>
    </xf>
    <xf numFmtId="164" fontId="8" fillId="2" borderId="7" xfId="0" applyNumberFormat="1" applyFont="1" applyFill="1" applyBorder="1" applyAlignment="1" applyProtection="1">
      <protection locked="0"/>
    </xf>
    <xf numFmtId="164" fontId="0" fillId="5" borderId="3" xfId="0" applyNumberFormat="1" applyFill="1" applyBorder="1" applyAlignment="1" applyProtection="1">
      <protection locked="0"/>
    </xf>
    <xf numFmtId="0" fontId="5" fillId="0" borderId="7" xfId="0" applyFont="1" applyFill="1" applyBorder="1" applyAlignment="1" applyProtection="1">
      <alignment horizontal="center"/>
      <protection hidden="1"/>
    </xf>
    <xf numFmtId="164" fontId="8" fillId="2" borderId="3" xfId="0" applyNumberFormat="1" applyFont="1" applyFill="1" applyBorder="1" applyAlignment="1" applyProtection="1">
      <protection locked="0"/>
    </xf>
    <xf numFmtId="3" fontId="13" fillId="0" borderId="6" xfId="0" applyNumberFormat="1" applyFont="1" applyFill="1" applyBorder="1" applyAlignment="1" applyProtection="1">
      <alignment horizontal="center"/>
    </xf>
    <xf numFmtId="3" fontId="11" fillId="0" borderId="3" xfId="0" applyNumberFormat="1" applyFont="1" applyBorder="1" applyAlignment="1" applyProtection="1">
      <alignment horizontal="center"/>
    </xf>
    <xf numFmtId="3" fontId="13" fillId="2" borderId="7" xfId="0" applyNumberFormat="1" applyFont="1" applyFill="1" applyBorder="1" applyAlignment="1" applyProtection="1">
      <alignment horizontal="center"/>
      <protection locked="0"/>
    </xf>
    <xf numFmtId="3" fontId="3" fillId="2" borderId="3" xfId="0" applyNumberFormat="1" applyFont="1" applyFill="1" applyBorder="1" applyAlignment="1" applyProtection="1">
      <alignment horizontal="center"/>
      <protection locked="0"/>
    </xf>
    <xf numFmtId="169" fontId="13" fillId="2" borderId="7" xfId="0" applyNumberFormat="1" applyFont="1" applyFill="1" applyBorder="1" applyAlignment="1" applyProtection="1">
      <alignment horizontal="center"/>
      <protection locked="0"/>
    </xf>
    <xf numFmtId="169" fontId="3" fillId="5" borderId="3" xfId="0" applyNumberFormat="1" applyFont="1" applyFill="1" applyBorder="1" applyAlignment="1" applyProtection="1">
      <alignment horizontal="center"/>
      <protection locked="0"/>
    </xf>
    <xf numFmtId="164" fontId="3" fillId="0" borderId="7" xfId="0" applyNumberFormat="1" applyFont="1" applyFill="1" applyBorder="1" applyAlignment="1" applyProtection="1">
      <alignment horizontal="center"/>
    </xf>
    <xf numFmtId="0" fontId="5" fillId="0" borderId="0" xfId="0" applyFont="1" applyBorder="1" applyAlignment="1" applyProtection="1">
      <alignment horizontal="left" vertical="distributed"/>
      <protection hidden="1"/>
    </xf>
    <xf numFmtId="0" fontId="8" fillId="0" borderId="0" xfId="0" applyFont="1" applyBorder="1" applyAlignment="1" applyProtection="1">
      <alignment horizontal="left" vertical="distributed"/>
      <protection hidden="1"/>
    </xf>
    <xf numFmtId="0" fontId="7" fillId="0" borderId="6" xfId="0" applyFont="1" applyBorder="1" applyAlignment="1" applyProtection="1">
      <alignment horizontal="center"/>
    </xf>
    <xf numFmtId="164" fontId="5" fillId="8" borderId="7" xfId="0" applyNumberFormat="1" applyFont="1" applyFill="1" applyBorder="1" applyAlignment="1" applyProtection="1">
      <alignment horizontal="center"/>
      <protection locked="0"/>
    </xf>
    <xf numFmtId="164" fontId="0" fillId="8" borderId="6" xfId="0" applyNumberFormat="1" applyFill="1" applyBorder="1" applyAlignment="1" applyProtection="1">
      <alignment horizontal="center"/>
      <protection locked="0"/>
    </xf>
    <xf numFmtId="0" fontId="8" fillId="0" borderId="9" xfId="0" applyFont="1" applyBorder="1" applyAlignment="1" applyProtection="1">
      <alignment horizontal="right"/>
    </xf>
    <xf numFmtId="2" fontId="3" fillId="0" borderId="6" xfId="0" applyNumberFormat="1" applyFont="1" applyFill="1" applyBorder="1" applyAlignment="1" applyProtection="1">
      <alignment horizontal="center"/>
    </xf>
    <xf numFmtId="3" fontId="3" fillId="0" borderId="6" xfId="0" applyNumberFormat="1" applyFont="1" applyFill="1" applyBorder="1" applyAlignment="1" applyProtection="1">
      <alignment horizontal="center"/>
    </xf>
    <xf numFmtId="3" fontId="1" fillId="0" borderId="3" xfId="0" applyNumberFormat="1" applyFont="1" applyBorder="1" applyAlignment="1" applyProtection="1">
      <alignment horizontal="center"/>
    </xf>
    <xf numFmtId="3" fontId="3" fillId="5" borderId="7" xfId="0" applyNumberFormat="1" applyFont="1" applyFill="1" applyBorder="1" applyAlignment="1" applyProtection="1">
      <alignment horizontal="center"/>
      <protection locked="0"/>
    </xf>
    <xf numFmtId="169" fontId="3" fillId="5" borderId="7" xfId="0" applyNumberFormat="1" applyFont="1" applyFill="1" applyBorder="1" applyAlignment="1" applyProtection="1">
      <alignment horizontal="center"/>
      <protection locked="0"/>
    </xf>
    <xf numFmtId="169" fontId="13" fillId="0" borderId="7" xfId="0" applyNumberFormat="1" applyFont="1" applyFill="1" applyBorder="1" applyAlignment="1" applyProtection="1">
      <alignment horizontal="center"/>
    </xf>
    <xf numFmtId="169" fontId="13" fillId="0" borderId="3" xfId="0" applyNumberFormat="1" applyFont="1" applyFill="1" applyBorder="1" applyAlignment="1" applyProtection="1">
      <alignment horizontal="center"/>
    </xf>
    <xf numFmtId="1" fontId="13" fillId="0" borderId="7" xfId="0" applyNumberFormat="1" applyFont="1" applyFill="1" applyBorder="1" applyAlignment="1" applyProtection="1">
      <alignment horizontal="center"/>
    </xf>
    <xf numFmtId="1" fontId="13" fillId="0" borderId="3" xfId="0" applyNumberFormat="1" applyFont="1" applyFill="1" applyBorder="1" applyAlignment="1" applyProtection="1">
      <alignment horizontal="center"/>
    </xf>
    <xf numFmtId="164" fontId="13" fillId="2" borderId="3" xfId="0" applyNumberFormat="1" applyFont="1" applyFill="1" applyBorder="1" applyAlignment="1" applyProtection="1">
      <alignment horizontal="center"/>
      <protection locked="0"/>
    </xf>
    <xf numFmtId="169" fontId="13" fillId="0" borderId="6" xfId="0" applyNumberFormat="1" applyFont="1" applyFill="1" applyBorder="1" applyAlignment="1" applyProtection="1">
      <alignment horizontal="center"/>
    </xf>
    <xf numFmtId="169" fontId="11" fillId="0" borderId="3" xfId="0" applyNumberFormat="1" applyFont="1" applyBorder="1" applyAlignment="1" applyProtection="1">
      <alignment horizontal="center"/>
    </xf>
    <xf numFmtId="1" fontId="3" fillId="0" borderId="3" xfId="0" applyNumberFormat="1" applyFont="1" applyFill="1" applyBorder="1" applyAlignment="1" applyProtection="1">
      <alignment horizontal="center"/>
    </xf>
    <xf numFmtId="3" fontId="7" fillId="2" borderId="7" xfId="0" applyNumberFormat="1" applyFont="1" applyFill="1" applyBorder="1" applyAlignment="1" applyProtection="1">
      <alignment horizontal="center"/>
      <protection locked="0"/>
    </xf>
    <xf numFmtId="3" fontId="0" fillId="0" borderId="6" xfId="0" applyNumberFormat="1" applyBorder="1" applyAlignment="1" applyProtection="1">
      <alignment horizontal="center"/>
      <protection locked="0"/>
    </xf>
    <xf numFmtId="3" fontId="0" fillId="0" borderId="3" xfId="0" applyNumberFormat="1" applyBorder="1" applyAlignment="1" applyProtection="1">
      <alignment horizontal="center"/>
      <protection locked="0"/>
    </xf>
    <xf numFmtId="164" fontId="0" fillId="0" borderId="7" xfId="0" applyNumberFormat="1" applyBorder="1" applyAlignment="1" applyProtection="1">
      <alignment horizontal="center"/>
    </xf>
    <xf numFmtId="164" fontId="0" fillId="0" borderId="3" xfId="0" applyNumberFormat="1" applyBorder="1" applyAlignment="1" applyProtection="1">
      <alignment horizontal="center"/>
    </xf>
    <xf numFmtId="164" fontId="3" fillId="0" borderId="2" xfId="0" applyNumberFormat="1" applyFont="1" applyFill="1" applyBorder="1" applyAlignment="1" applyProtection="1">
      <alignment horizontal="center"/>
    </xf>
    <xf numFmtId="164" fontId="0" fillId="0" borderId="2" xfId="0" applyNumberFormat="1" applyBorder="1" applyAlignment="1" applyProtection="1"/>
    <xf numFmtId="3" fontId="7" fillId="6" borderId="7" xfId="0" applyNumberFormat="1" applyFont="1" applyFill="1" applyBorder="1" applyAlignment="1" applyProtection="1">
      <alignment horizontal="center"/>
    </xf>
    <xf numFmtId="3" fontId="7" fillId="6" borderId="6" xfId="0" applyNumberFormat="1" applyFont="1" applyFill="1" applyBorder="1" applyAlignment="1" applyProtection="1">
      <alignment horizontal="center"/>
    </xf>
    <xf numFmtId="3" fontId="7" fillId="6" borderId="3" xfId="0" applyNumberFormat="1" applyFont="1" applyFill="1" applyBorder="1" applyAlignment="1" applyProtection="1">
      <alignment horizontal="center"/>
    </xf>
    <xf numFmtId="3" fontId="7" fillId="0" borderId="7" xfId="0" applyNumberFormat="1" applyFont="1" applyFill="1" applyBorder="1" applyAlignment="1" applyProtection="1">
      <alignment horizontal="center"/>
    </xf>
    <xf numFmtId="3" fontId="0" fillId="0" borderId="3" xfId="0" applyNumberFormat="1" applyBorder="1" applyAlignment="1" applyProtection="1"/>
    <xf numFmtId="0" fontId="9" fillId="0" borderId="7" xfId="0" applyFont="1" applyBorder="1" applyAlignment="1" applyProtection="1">
      <alignment horizontal="center"/>
    </xf>
    <xf numFmtId="0" fontId="9" fillId="0" borderId="3" xfId="0" applyFont="1" applyBorder="1" applyAlignment="1" applyProtection="1">
      <alignment horizontal="center"/>
    </xf>
    <xf numFmtId="0" fontId="3" fillId="0" borderId="0" xfId="0" applyFont="1" applyFill="1" applyBorder="1" applyAlignment="1" applyProtection="1">
      <alignment horizontal="center" wrapText="1"/>
    </xf>
    <xf numFmtId="0" fontId="5" fillId="2" borderId="3" xfId="0" applyFont="1" applyFill="1" applyBorder="1" applyAlignment="1" applyProtection="1">
      <protection locked="0"/>
    </xf>
    <xf numFmtId="1" fontId="7" fillId="0" borderId="6" xfId="0" applyNumberFormat="1" applyFont="1" applyFill="1" applyBorder="1" applyAlignment="1" applyProtection="1">
      <alignment horizontal="right"/>
    </xf>
    <xf numFmtId="169" fontId="7" fillId="0" borderId="7" xfId="0" applyNumberFormat="1" applyFont="1" applyFill="1" applyBorder="1" applyAlignment="1" applyProtection="1">
      <alignment horizontal="center"/>
    </xf>
    <xf numFmtId="169" fontId="7" fillId="0" borderId="3" xfId="0" applyNumberFormat="1" applyFont="1" applyFill="1" applyBorder="1" applyAlignment="1" applyProtection="1">
      <alignment horizontal="center"/>
    </xf>
    <xf numFmtId="169" fontId="7" fillId="2" borderId="7" xfId="0" applyNumberFormat="1" applyFont="1" applyFill="1" applyBorder="1" applyAlignment="1" applyProtection="1">
      <alignment horizontal="center"/>
      <protection locked="0"/>
    </xf>
    <xf numFmtId="169" fontId="7" fillId="2" borderId="3" xfId="0" applyNumberFormat="1" applyFont="1" applyFill="1" applyBorder="1" applyAlignment="1" applyProtection="1">
      <alignment horizontal="center"/>
      <protection locked="0"/>
    </xf>
    <xf numFmtId="166" fontId="8" fillId="2" borderId="7" xfId="0" applyNumberFormat="1" applyFont="1" applyFill="1" applyBorder="1" applyAlignment="1" applyProtection="1">
      <protection locked="0"/>
    </xf>
    <xf numFmtId="166" fontId="0" fillId="5" borderId="3" xfId="0" applyNumberFormat="1" applyFill="1" applyBorder="1" applyAlignment="1" applyProtection="1">
      <protection locked="0"/>
    </xf>
    <xf numFmtId="0" fontId="5" fillId="2" borderId="12" xfId="0" applyFont="1" applyFill="1" applyBorder="1" applyAlignment="1" applyProtection="1">
      <protection locked="0"/>
    </xf>
    <xf numFmtId="0" fontId="0" fillId="0" borderId="13" xfId="0" applyBorder="1" applyAlignment="1" applyProtection="1">
      <protection locked="0"/>
    </xf>
    <xf numFmtId="168" fontId="13" fillId="0" borderId="6" xfId="0" applyNumberFormat="1" applyFont="1" applyFill="1" applyBorder="1" applyAlignment="1" applyProtection="1">
      <alignment horizontal="center"/>
    </xf>
    <xf numFmtId="168" fontId="11" fillId="0" borderId="3" xfId="0" applyNumberFormat="1" applyFont="1" applyBorder="1" applyAlignment="1" applyProtection="1">
      <alignment horizontal="center"/>
    </xf>
    <xf numFmtId="166" fontId="13" fillId="0" borderId="6" xfId="0" applyNumberFormat="1" applyFont="1" applyFill="1" applyBorder="1" applyAlignment="1" applyProtection="1">
      <alignment horizontal="center"/>
    </xf>
    <xf numFmtId="166" fontId="11" fillId="0" borderId="3" xfId="0" applyNumberFormat="1" applyFont="1" applyBorder="1" applyAlignment="1" applyProtection="1">
      <alignment horizontal="center"/>
    </xf>
    <xf numFmtId="0" fontId="7" fillId="0" borderId="0" xfId="0" applyNumberFormat="1" applyFont="1" applyFill="1" applyAlignment="1" applyProtection="1">
      <alignment horizontal="left" wrapText="1"/>
    </xf>
    <xf numFmtId="0" fontId="5" fillId="0" borderId="0" xfId="0" applyFont="1" applyAlignment="1" applyProtection="1">
      <alignment horizontal="left" wrapText="1"/>
    </xf>
    <xf numFmtId="0" fontId="5" fillId="0" borderId="14" xfId="0" applyFont="1" applyBorder="1" applyAlignment="1" applyProtection="1">
      <alignment horizontal="left" wrapText="1"/>
    </xf>
    <xf numFmtId="166" fontId="3" fillId="0" borderId="6" xfId="0" applyNumberFormat="1" applyFont="1" applyFill="1" applyBorder="1" applyAlignment="1" applyProtection="1">
      <alignment horizontal="center"/>
    </xf>
    <xf numFmtId="166" fontId="13" fillId="0" borderId="7" xfId="0" applyNumberFormat="1" applyFont="1" applyFill="1" applyBorder="1" applyAlignment="1" applyProtection="1">
      <alignment horizontal="center"/>
    </xf>
    <xf numFmtId="0" fontId="0" fillId="0" borderId="0" xfId="0" applyAlignment="1" applyProtection="1">
      <alignment horizontal="left" wrapText="1"/>
    </xf>
    <xf numFmtId="166" fontId="7" fillId="6" borderId="7" xfId="0" applyNumberFormat="1" applyFont="1" applyFill="1" applyBorder="1" applyAlignment="1" applyProtection="1">
      <alignment horizontal="center"/>
    </xf>
    <xf numFmtId="166" fontId="7" fillId="6" borderId="6" xfId="0" applyNumberFormat="1" applyFont="1" applyFill="1" applyBorder="1" applyAlignment="1" applyProtection="1">
      <alignment horizontal="center"/>
    </xf>
    <xf numFmtId="166" fontId="7" fillId="6" borderId="3" xfId="0" applyNumberFormat="1" applyFont="1" applyFill="1" applyBorder="1" applyAlignment="1" applyProtection="1">
      <alignment horizontal="center"/>
    </xf>
    <xf numFmtId="166" fontId="7" fillId="0" borderId="7" xfId="0" applyNumberFormat="1" applyFont="1" applyFill="1" applyBorder="1" applyAlignment="1" applyProtection="1">
      <alignment horizontal="center"/>
    </xf>
    <xf numFmtId="166" fontId="0" fillId="0" borderId="3" xfId="0" applyNumberFormat="1" applyBorder="1" applyAlignment="1" applyProtection="1"/>
    <xf numFmtId="0" fontId="7" fillId="0" borderId="3" xfId="0" applyFont="1" applyBorder="1" applyAlignment="1" applyProtection="1">
      <alignment horizontal="center" wrapText="1"/>
    </xf>
    <xf numFmtId="165" fontId="3" fillId="0" borderId="7" xfId="0" applyNumberFormat="1" applyFont="1" applyFill="1" applyBorder="1" applyAlignment="1" applyProtection="1">
      <alignment horizontal="center"/>
    </xf>
    <xf numFmtId="165" fontId="0" fillId="5" borderId="3" xfId="0" applyNumberFormat="1" applyFill="1" applyBorder="1" applyAlignment="1" applyProtection="1">
      <alignment horizontal="center"/>
      <protection locked="0"/>
    </xf>
    <xf numFmtId="166" fontId="2" fillId="0" borderId="2" xfId="0" applyNumberFormat="1" applyFont="1" applyBorder="1" applyAlignment="1" applyProtection="1"/>
    <xf numFmtId="166" fontId="2" fillId="0" borderId="2" xfId="0" applyNumberFormat="1" applyFont="1" applyBorder="1" applyAlignment="1"/>
    <xf numFmtId="167" fontId="13" fillId="0" borderId="6" xfId="0" applyNumberFormat="1" applyFont="1" applyFill="1" applyBorder="1" applyAlignment="1" applyProtection="1">
      <alignment horizontal="center"/>
    </xf>
    <xf numFmtId="167" fontId="11" fillId="0" borderId="3" xfId="0" applyNumberFormat="1" applyFont="1" applyBorder="1" applyAlignment="1" applyProtection="1">
      <alignment horizontal="center"/>
    </xf>
    <xf numFmtId="165" fontId="13" fillId="2" borderId="3" xfId="0" applyNumberFormat="1" applyFont="1" applyFill="1" applyBorder="1" applyAlignment="1" applyProtection="1">
      <alignment horizontal="center"/>
      <protection locked="0"/>
    </xf>
    <xf numFmtId="165" fontId="0" fillId="0" borderId="6" xfId="0" applyNumberFormat="1" applyBorder="1" applyAlignment="1" applyProtection="1">
      <alignment horizontal="center"/>
    </xf>
    <xf numFmtId="165" fontId="0" fillId="0" borderId="3" xfId="0" applyNumberFormat="1" applyBorder="1" applyAlignment="1" applyProtection="1">
      <alignment horizontal="center"/>
    </xf>
    <xf numFmtId="1" fontId="5" fillId="0" borderId="8" xfId="0" applyNumberFormat="1" applyFont="1" applyFill="1" applyBorder="1" applyAlignment="1"/>
    <xf numFmtId="1" fontId="0" fillId="0" borderId="8" xfId="0" applyNumberFormat="1" applyBorder="1" applyAlignment="1"/>
    <xf numFmtId="167" fontId="13" fillId="0" borderId="7" xfId="0" applyNumberFormat="1" applyFont="1" applyFill="1" applyBorder="1" applyAlignment="1" applyProtection="1">
      <alignment horizontal="center"/>
    </xf>
    <xf numFmtId="167" fontId="13" fillId="0" borderId="3" xfId="0" applyNumberFormat="1" applyFont="1" applyFill="1" applyBorder="1" applyAlignment="1" applyProtection="1">
      <alignment horizontal="center"/>
    </xf>
    <xf numFmtId="0" fontId="1" fillId="8" borderId="7" xfId="0" applyFont="1" applyFill="1" applyBorder="1" applyAlignment="1" applyProtection="1">
      <protection locked="0"/>
    </xf>
    <xf numFmtId="0" fontId="5" fillId="8" borderId="7" xfId="0" applyFont="1" applyFill="1" applyBorder="1" applyAlignment="1" applyProtection="1">
      <protection locked="0"/>
    </xf>
    <xf numFmtId="0" fontId="0" fillId="8" borderId="6" xfId="0" applyFill="1" applyBorder="1" applyAlignment="1" applyProtection="1">
      <protection locked="0"/>
    </xf>
    <xf numFmtId="0" fontId="0" fillId="8" borderId="3" xfId="0" applyFill="1" applyBorder="1" applyAlignment="1" applyProtection="1">
      <protection locked="0"/>
    </xf>
    <xf numFmtId="166" fontId="5" fillId="8" borderId="7" xfId="0" applyNumberFormat="1" applyFont="1" applyFill="1" applyBorder="1" applyAlignment="1" applyProtection="1">
      <protection locked="0"/>
    </xf>
    <xf numFmtId="166" fontId="0" fillId="8" borderId="3" xfId="0" applyNumberFormat="1" applyFill="1" applyBorder="1" applyAlignment="1" applyProtection="1">
      <protection locked="0"/>
    </xf>
    <xf numFmtId="0" fontId="5" fillId="8" borderId="12" xfId="0" applyFont="1" applyFill="1" applyBorder="1" applyAlignment="1" applyProtection="1">
      <protection locked="0"/>
    </xf>
    <xf numFmtId="0" fontId="0" fillId="8" borderId="13" xfId="0" applyFill="1" applyBorder="1" applyAlignment="1" applyProtection="1">
      <protection locked="0"/>
    </xf>
    <xf numFmtId="1" fontId="5" fillId="8" borderId="0" xfId="0" applyNumberFormat="1" applyFont="1" applyFill="1" applyAlignment="1" applyProtection="1">
      <protection locked="0"/>
    </xf>
    <xf numFmtId="1" fontId="0" fillId="8" borderId="0" xfId="0" applyNumberFormat="1" applyFill="1" applyAlignment="1" applyProtection="1">
      <protection locked="0"/>
    </xf>
    <xf numFmtId="166" fontId="5" fillId="8" borderId="0" xfId="0" applyNumberFormat="1" applyFont="1" applyFill="1" applyAlignment="1" applyProtection="1">
      <protection locked="0"/>
    </xf>
    <xf numFmtId="166" fontId="0" fillId="8" borderId="0" xfId="0" applyNumberFormat="1" applyFill="1" applyAlignment="1" applyProtection="1">
      <protection locked="0"/>
    </xf>
    <xf numFmtId="0" fontId="0" fillId="0" borderId="3" xfId="0" applyBorder="1" applyAlignment="1">
      <alignment horizontal="center"/>
    </xf>
    <xf numFmtId="166" fontId="2" fillId="0" borderId="2" xfId="0" applyNumberFormat="1" applyFont="1" applyBorder="1" applyAlignment="1" applyProtection="1">
      <alignment horizontal="center"/>
    </xf>
    <xf numFmtId="166" fontId="2" fillId="0" borderId="2" xfId="0" applyNumberFormat="1" applyFont="1" applyBorder="1" applyAlignment="1">
      <alignment horizontal="center"/>
    </xf>
    <xf numFmtId="0" fontId="37" fillId="0" borderId="7" xfId="0" applyFont="1" applyFill="1" applyBorder="1" applyAlignment="1" applyProtection="1"/>
    <xf numFmtId="0" fontId="0" fillId="0" borderId="3" xfId="0" applyBorder="1" applyAlignment="1"/>
    <xf numFmtId="4" fontId="8" fillId="2" borderId="7" xfId="0" applyNumberFormat="1" applyFont="1" applyFill="1" applyBorder="1" applyAlignment="1" applyProtection="1">
      <protection locked="0"/>
    </xf>
    <xf numFmtId="4" fontId="0" fillId="2" borderId="3" xfId="0" applyNumberFormat="1" applyFill="1" applyBorder="1" applyAlignment="1" applyProtection="1">
      <protection locked="0"/>
    </xf>
    <xf numFmtId="166" fontId="2" fillId="0" borderId="14" xfId="0" applyNumberFormat="1" applyFont="1" applyBorder="1" applyAlignment="1" applyProtection="1">
      <alignment horizontal="left" vertical="top"/>
    </xf>
    <xf numFmtId="166" fontId="2" fillId="0" borderId="14" xfId="0" applyNumberFormat="1" applyFont="1" applyBorder="1" applyAlignment="1">
      <alignment horizontal="left" vertical="top"/>
    </xf>
    <xf numFmtId="2" fontId="8" fillId="2" borderId="7" xfId="0" applyNumberFormat="1" applyFont="1" applyFill="1" applyBorder="1" applyAlignment="1" applyProtection="1">
      <protection locked="0"/>
    </xf>
    <xf numFmtId="2" fontId="0" fillId="5" borderId="3" xfId="0" applyNumberFormat="1" applyFill="1" applyBorder="1" applyAlignment="1" applyProtection="1">
      <protection locked="0"/>
    </xf>
    <xf numFmtId="0" fontId="9" fillId="0" borderId="12" xfId="0" applyFont="1" applyFill="1" applyBorder="1" applyAlignment="1" applyProtection="1">
      <alignment horizontal="center"/>
    </xf>
    <xf numFmtId="3" fontId="13" fillId="0" borderId="7" xfId="0" applyNumberFormat="1" applyFont="1" applyFill="1" applyBorder="1" applyAlignment="1" applyProtection="1">
      <alignment horizontal="center"/>
    </xf>
    <xf numFmtId="3" fontId="3" fillId="0" borderId="3" xfId="0" applyNumberFormat="1" applyFont="1" applyFill="1" applyBorder="1" applyAlignment="1" applyProtection="1">
      <alignment horizontal="center"/>
    </xf>
    <xf numFmtId="4" fontId="13" fillId="2" borderId="7" xfId="0" applyNumberFormat="1" applyFont="1" applyFill="1" applyBorder="1" applyAlignment="1" applyProtection="1">
      <alignment horizontal="center"/>
      <protection locked="0"/>
    </xf>
    <xf numFmtId="4" fontId="3" fillId="2" borderId="3" xfId="0" applyNumberFormat="1" applyFont="1" applyFill="1" applyBorder="1" applyAlignment="1" applyProtection="1">
      <alignment horizontal="center"/>
      <protection locked="0"/>
    </xf>
    <xf numFmtId="169" fontId="3" fillId="0" borderId="3" xfId="0" applyNumberFormat="1" applyFont="1" applyFill="1" applyBorder="1" applyAlignment="1" applyProtection="1">
      <alignment horizontal="center"/>
    </xf>
    <xf numFmtId="169" fontId="7" fillId="2" borderId="6" xfId="0" applyNumberFormat="1" applyFont="1" applyFill="1" applyBorder="1" applyAlignment="1" applyProtection="1">
      <alignment horizontal="center"/>
      <protection locked="0"/>
    </xf>
    <xf numFmtId="4" fontId="7" fillId="2" borderId="7" xfId="0" applyNumberFormat="1" applyFont="1" applyFill="1" applyBorder="1" applyAlignment="1" applyProtection="1">
      <alignment horizontal="center"/>
      <protection locked="0"/>
    </xf>
    <xf numFmtId="4" fontId="0" fillId="0" borderId="3" xfId="0" applyNumberFormat="1" applyBorder="1" applyAlignment="1" applyProtection="1">
      <protection locked="0"/>
    </xf>
    <xf numFmtId="169" fontId="7" fillId="6" borderId="7" xfId="0" applyNumberFormat="1" applyFont="1" applyFill="1" applyBorder="1" applyAlignment="1" applyProtection="1">
      <alignment horizontal="center"/>
    </xf>
    <xf numFmtId="169" fontId="7" fillId="6" borderId="6" xfId="0" applyNumberFormat="1" applyFont="1" applyFill="1" applyBorder="1" applyAlignment="1" applyProtection="1">
      <alignment horizontal="center"/>
    </xf>
    <xf numFmtId="169" fontId="7" fillId="6" borderId="3" xfId="0" applyNumberFormat="1" applyFont="1" applyFill="1" applyBorder="1" applyAlignment="1" applyProtection="1">
      <alignment horizontal="center"/>
    </xf>
    <xf numFmtId="166" fontId="2" fillId="0" borderId="7" xfId="0" applyNumberFormat="1" applyFont="1" applyBorder="1" applyAlignment="1" applyProtection="1">
      <alignment horizontal="center"/>
    </xf>
    <xf numFmtId="166" fontId="2" fillId="0" borderId="6" xfId="0" applyNumberFormat="1" applyFont="1" applyBorder="1" applyAlignment="1">
      <alignment horizontal="center"/>
    </xf>
    <xf numFmtId="166" fontId="2" fillId="0" borderId="7" xfId="0" applyNumberFormat="1" applyFont="1" applyBorder="1" applyAlignment="1" applyProtection="1"/>
    <xf numFmtId="166" fontId="2" fillId="0" borderId="6" xfId="0" applyNumberFormat="1" applyFont="1" applyBorder="1" applyAlignment="1"/>
    <xf numFmtId="166" fontId="5" fillId="8" borderId="12" xfId="0" applyNumberFormat="1" applyFont="1" applyFill="1" applyBorder="1" applyAlignment="1" applyProtection="1">
      <protection locked="0"/>
    </xf>
    <xf numFmtId="166" fontId="0" fillId="8" borderId="13" xfId="0" applyNumberFormat="1" applyFill="1" applyBorder="1" applyAlignment="1" applyProtection="1">
      <protection locked="0"/>
    </xf>
    <xf numFmtId="164" fontId="0" fillId="0" borderId="6" xfId="0" applyNumberFormat="1" applyBorder="1" applyAlignment="1" applyProtection="1">
      <alignment horizontal="center"/>
    </xf>
    <xf numFmtId="3" fontId="7" fillId="0" borderId="3" xfId="0" applyNumberFormat="1" applyFont="1" applyFill="1" applyBorder="1" applyAlignment="1" applyProtection="1">
      <alignment horizontal="center"/>
    </xf>
    <xf numFmtId="164" fontId="0" fillId="5" borderId="3" xfId="0" applyNumberFormat="1" applyFill="1" applyBorder="1" applyAlignment="1" applyProtection="1">
      <alignment horizontal="center"/>
      <protection locked="0"/>
    </xf>
    <xf numFmtId="3" fontId="7" fillId="2" borderId="3" xfId="0" applyNumberFormat="1" applyFont="1" applyFill="1" applyBorder="1" applyAlignment="1" applyProtection="1">
      <alignment horizontal="center"/>
      <protection locked="0"/>
    </xf>
    <xf numFmtId="1" fontId="7" fillId="0" borderId="7" xfId="0" applyNumberFormat="1" applyFont="1" applyFill="1" applyBorder="1" applyAlignment="1" applyProtection="1">
      <alignment horizontal="right"/>
    </xf>
    <xf numFmtId="166" fontId="0" fillId="0" borderId="2" xfId="0" applyNumberFormat="1" applyBorder="1" applyAlignment="1"/>
    <xf numFmtId="166" fontId="0" fillId="0" borderId="3" xfId="0" applyNumberFormat="1" applyBorder="1" applyAlignment="1">
      <alignment horizontal="center"/>
    </xf>
    <xf numFmtId="165" fontId="0" fillId="0" borderId="7" xfId="0" applyNumberFormat="1" applyBorder="1" applyAlignment="1" applyProtection="1">
      <alignment horizontal="center"/>
    </xf>
    <xf numFmtId="167" fontId="3" fillId="0" borderId="6" xfId="0" applyNumberFormat="1" applyFont="1" applyFill="1" applyBorder="1" applyAlignment="1" applyProtection="1">
      <alignment horizontal="center"/>
    </xf>
    <xf numFmtId="167" fontId="1" fillId="0" borderId="3" xfId="0" applyNumberFormat="1" applyFont="1" applyBorder="1" applyAlignment="1" applyProtection="1">
      <alignment horizontal="center"/>
    </xf>
    <xf numFmtId="165" fontId="3" fillId="2" borderId="7" xfId="0" applyNumberFormat="1" applyFont="1" applyFill="1" applyBorder="1" applyAlignment="1" applyProtection="1">
      <alignment horizontal="center"/>
      <protection locked="0"/>
    </xf>
    <xf numFmtId="0" fontId="5" fillId="0" borderId="6" xfId="0" applyFont="1" applyFill="1" applyBorder="1" applyAlignment="1" applyProtection="1">
      <alignment horizontal="center"/>
    </xf>
    <xf numFmtId="0" fontId="5" fillId="0" borderId="3" xfId="0" applyFont="1" applyFill="1" applyBorder="1" applyAlignment="1" applyProtection="1">
      <alignment horizontal="center"/>
    </xf>
    <xf numFmtId="165" fontId="5" fillId="2" borderId="7" xfId="0" applyNumberFormat="1" applyFont="1" applyFill="1" applyBorder="1" applyAlignment="1" applyProtection="1">
      <protection locked="0"/>
    </xf>
    <xf numFmtId="167" fontId="5" fillId="2" borderId="7" xfId="0" applyNumberFormat="1" applyFont="1" applyFill="1" applyBorder="1" applyAlignment="1" applyProtection="1">
      <protection locked="0"/>
    </xf>
    <xf numFmtId="4" fontId="13" fillId="0" borderId="6" xfId="0" applyNumberFormat="1" applyFont="1" applyFill="1" applyBorder="1" applyAlignment="1" applyProtection="1">
      <alignment horizontal="center"/>
    </xf>
    <xf numFmtId="4" fontId="11" fillId="0" borderId="3" xfId="0" applyNumberFormat="1" applyFont="1" applyBorder="1" applyAlignment="1" applyProtection="1">
      <alignment horizontal="center"/>
    </xf>
    <xf numFmtId="2" fontId="13" fillId="0" borderId="6" xfId="0" applyNumberFormat="1" applyFont="1" applyFill="1" applyBorder="1" applyAlignment="1" applyProtection="1">
      <alignment horizontal="center"/>
    </xf>
    <xf numFmtId="2" fontId="11" fillId="0" borderId="3" xfId="0" applyNumberFormat="1" applyFont="1" applyBorder="1" applyAlignment="1" applyProtection="1">
      <alignment horizontal="center"/>
    </xf>
    <xf numFmtId="2" fontId="13" fillId="0" borderId="7" xfId="0" applyNumberFormat="1" applyFont="1" applyFill="1" applyBorder="1" applyAlignment="1" applyProtection="1">
      <alignment horizontal="center"/>
    </xf>
    <xf numFmtId="2" fontId="7" fillId="6" borderId="7" xfId="0" applyNumberFormat="1" applyFont="1" applyFill="1" applyBorder="1" applyAlignment="1" applyProtection="1">
      <alignment horizontal="center"/>
    </xf>
    <xf numFmtId="2" fontId="7" fillId="6" borderId="6" xfId="0" applyNumberFormat="1" applyFont="1" applyFill="1" applyBorder="1" applyAlignment="1" applyProtection="1">
      <alignment horizontal="center"/>
    </xf>
    <xf numFmtId="2" fontId="7" fillId="6" borderId="3" xfId="0" applyNumberFormat="1" applyFont="1" applyFill="1" applyBorder="1" applyAlignment="1" applyProtection="1">
      <alignment horizontal="center"/>
    </xf>
    <xf numFmtId="2" fontId="7" fillId="0" borderId="7" xfId="0" applyNumberFormat="1" applyFont="1" applyFill="1" applyBorder="1" applyAlignment="1" applyProtection="1">
      <alignment horizontal="center"/>
    </xf>
    <xf numFmtId="0" fontId="29" fillId="0" borderId="7" xfId="0" applyFont="1" applyBorder="1" applyAlignment="1" applyProtection="1">
      <alignment horizontal="left" wrapText="1"/>
    </xf>
    <xf numFmtId="0" fontId="29" fillId="0" borderId="6" xfId="0" applyFont="1" applyBorder="1" applyAlignment="1" applyProtection="1">
      <alignment horizontal="left" wrapText="1"/>
    </xf>
    <xf numFmtId="165" fontId="7" fillId="0" borderId="3" xfId="0" applyNumberFormat="1" applyFont="1" applyFill="1" applyBorder="1" applyAlignment="1" applyProtection="1">
      <alignment horizontal="center"/>
    </xf>
    <xf numFmtId="165" fontId="1" fillId="0" borderId="10" xfId="0" applyNumberFormat="1" applyFont="1" applyBorder="1" applyAlignment="1" applyProtection="1">
      <alignment horizontal="center"/>
    </xf>
    <xf numFmtId="0" fontId="0" fillId="0" borderId="9" xfId="0" applyBorder="1" applyAlignment="1" applyProtection="1">
      <alignment horizontal="center"/>
    </xf>
    <xf numFmtId="2" fontId="5" fillId="0" borderId="7" xfId="0" applyNumberFormat="1" applyFont="1" applyFill="1" applyBorder="1" applyAlignment="1" applyProtection="1">
      <alignment horizontal="center"/>
    </xf>
    <xf numFmtId="2" fontId="5" fillId="0" borderId="3" xfId="0" applyNumberFormat="1" applyFont="1" applyFill="1" applyBorder="1" applyAlignment="1" applyProtection="1">
      <alignment horizontal="center"/>
    </xf>
    <xf numFmtId="0" fontId="3" fillId="0" borderId="0" xfId="0" applyFont="1" applyFill="1" applyBorder="1" applyAlignment="1" applyProtection="1">
      <alignment horizontal="center"/>
    </xf>
    <xf numFmtId="0" fontId="0" fillId="0" borderId="0" xfId="0" applyAlignment="1">
      <alignment horizontal="center"/>
    </xf>
    <xf numFmtId="0" fontId="0" fillId="0" borderId="1" xfId="0" applyBorder="1" applyAlignment="1">
      <alignment horizontal="center"/>
    </xf>
    <xf numFmtId="2" fontId="9" fillId="0" borderId="14" xfId="0" applyNumberFormat="1" applyFont="1" applyFill="1" applyBorder="1" applyAlignment="1" applyProtection="1">
      <alignment horizontal="left"/>
    </xf>
    <xf numFmtId="0" fontId="0" fillId="0" borderId="14" xfId="0" applyBorder="1" applyAlignment="1"/>
    <xf numFmtId="2" fontId="0" fillId="0" borderId="7" xfId="0" applyNumberFormat="1" applyBorder="1" applyAlignment="1" applyProtection="1">
      <alignment horizontal="left"/>
    </xf>
    <xf numFmtId="2" fontId="0" fillId="0" borderId="3" xfId="0" applyNumberFormat="1" applyBorder="1" applyAlignment="1" applyProtection="1">
      <alignment horizontal="left"/>
    </xf>
    <xf numFmtId="0" fontId="5" fillId="0" borderId="0" xfId="0" applyFont="1" applyFill="1" applyBorder="1" applyAlignment="1" applyProtection="1">
      <alignment horizontal="center"/>
    </xf>
    <xf numFmtId="0" fontId="5" fillId="0" borderId="2" xfId="0" applyFont="1" applyFill="1" applyBorder="1" applyAlignment="1" applyProtection="1">
      <alignment horizontal="center"/>
    </xf>
    <xf numFmtId="0" fontId="5" fillId="0" borderId="2" xfId="0" applyFont="1" applyBorder="1" applyAlignment="1" applyProtection="1"/>
    <xf numFmtId="2" fontId="7" fillId="2" borderId="2" xfId="0" applyNumberFormat="1" applyFont="1" applyFill="1" applyBorder="1" applyAlignment="1" applyProtection="1">
      <alignment horizontal="center"/>
      <protection locked="0"/>
    </xf>
    <xf numFmtId="2" fontId="5" fillId="0" borderId="2" xfId="0" applyNumberFormat="1" applyFont="1" applyFill="1" applyBorder="1" applyAlignment="1" applyProtection="1">
      <alignment horizontal="center"/>
    </xf>
    <xf numFmtId="2" fontId="5" fillId="0" borderId="2" xfId="0" applyNumberFormat="1" applyFont="1" applyBorder="1" applyAlignment="1" applyProtection="1"/>
    <xf numFmtId="165" fontId="7" fillId="0" borderId="0" xfId="0" applyNumberFormat="1" applyFont="1" applyFill="1" applyBorder="1" applyAlignment="1" applyProtection="1">
      <alignment horizontal="center"/>
    </xf>
    <xf numFmtId="165" fontId="7" fillId="0" borderId="8" xfId="0" applyNumberFormat="1" applyFont="1" applyFill="1" applyBorder="1" applyAlignment="1" applyProtection="1">
      <alignment horizontal="center"/>
    </xf>
    <xf numFmtId="0" fontId="0" fillId="0" borderId="0" xfId="0" applyAlignment="1" applyProtection="1">
      <alignment horizontal="center"/>
    </xf>
    <xf numFmtId="0" fontId="12" fillId="0" borderId="0" xfId="0" applyFont="1" applyFill="1" applyBorder="1" applyAlignment="1" applyProtection="1">
      <alignment horizontal="left"/>
    </xf>
    <xf numFmtId="0" fontId="0" fillId="0" borderId="0" xfId="0" applyAlignment="1" applyProtection="1">
      <alignment horizontal="left"/>
    </xf>
    <xf numFmtId="2" fontId="7" fillId="2" borderId="3" xfId="0" applyNumberFormat="1" applyFont="1" applyFill="1" applyBorder="1" applyAlignment="1" applyProtection="1">
      <alignment horizontal="center"/>
      <protection locked="0"/>
    </xf>
    <xf numFmtId="0" fontId="29" fillId="0" borderId="2" xfId="0" applyFont="1" applyFill="1" applyBorder="1" applyAlignment="1" applyProtection="1">
      <alignment horizontal="center"/>
    </xf>
    <xf numFmtId="0" fontId="29" fillId="0" borderId="2" xfId="0" applyFont="1" applyBorder="1" applyAlignment="1" applyProtection="1">
      <alignment horizontal="center"/>
    </xf>
    <xf numFmtId="0" fontId="5" fillId="0" borderId="8" xfId="0" applyFont="1" applyFill="1" applyBorder="1" applyAlignment="1" applyProtection="1">
      <alignment horizontal="left"/>
    </xf>
    <xf numFmtId="0" fontId="5" fillId="0" borderId="8" xfId="0" applyFont="1" applyBorder="1" applyAlignment="1" applyProtection="1">
      <alignment horizontal="left"/>
    </xf>
    <xf numFmtId="2" fontId="0" fillId="0" borderId="2" xfId="0" applyNumberFormat="1" applyBorder="1" applyAlignment="1" applyProtection="1">
      <alignment horizontal="left"/>
    </xf>
    <xf numFmtId="2" fontId="5" fillId="0" borderId="7" xfId="0" applyNumberFormat="1" applyFont="1" applyBorder="1" applyAlignment="1" applyProtection="1">
      <alignment horizontal="center"/>
    </xf>
    <xf numFmtId="2" fontId="5" fillId="0" borderId="3" xfId="0" applyNumberFormat="1" applyFont="1" applyBorder="1" applyAlignment="1" applyProtection="1">
      <alignment horizontal="center"/>
    </xf>
    <xf numFmtId="0" fontId="7" fillId="0" borderId="2" xfId="0" applyFont="1" applyBorder="1" applyAlignment="1" applyProtection="1"/>
    <xf numFmtId="0" fontId="3" fillId="0" borderId="2" xfId="0" applyFont="1" applyBorder="1" applyAlignment="1" applyProtection="1"/>
    <xf numFmtId="3" fontId="9" fillId="8" borderId="3" xfId="0" applyNumberFormat="1" applyFont="1" applyFill="1" applyBorder="1" applyAlignment="1" applyProtection="1">
      <alignment horizontal="center"/>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200025</xdr:colOff>
      <xdr:row>130</xdr:row>
      <xdr:rowOff>0</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571500"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200025</xdr:colOff>
      <xdr:row>130</xdr:row>
      <xdr:rowOff>0</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571500"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twoCellAnchor>
    <xdr:from>
      <xdr:col>11</xdr:col>
      <xdr:colOff>266700</xdr:colOff>
      <xdr:row>1</xdr:row>
      <xdr:rowOff>133350</xdr:rowOff>
    </xdr:from>
    <xdr:to>
      <xdr:col>13</xdr:col>
      <xdr:colOff>9525</xdr:colOff>
      <xdr:row>3</xdr:row>
      <xdr:rowOff>28575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5095875" y="390525"/>
          <a:ext cx="409575" cy="2095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de-DE"/>
        </a:p>
      </xdr:txBody>
    </xdr:sp>
    <xdr:clientData/>
  </xdr:twoCellAnchor>
  <xdr:oneCellAnchor>
    <xdr:from>
      <xdr:col>1</xdr:col>
      <xdr:colOff>200025</xdr:colOff>
      <xdr:row>120</xdr:row>
      <xdr:rowOff>0</xdr:rowOff>
    </xdr:from>
    <xdr:ext cx="184731" cy="264560"/>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71500" y="177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200025</xdr:colOff>
      <xdr:row>120</xdr:row>
      <xdr:rowOff>0</xdr:rowOff>
    </xdr:from>
    <xdr:ext cx="184731" cy="264560"/>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571500" y="177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58</xdr:row>
      <xdr:rowOff>0</xdr:rowOff>
    </xdr:from>
    <xdr:ext cx="184731" cy="264560"/>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6372225" y="69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58</xdr:row>
      <xdr:rowOff>0</xdr:rowOff>
    </xdr:from>
    <xdr:ext cx="184731" cy="264560"/>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6372225" y="69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57</xdr:row>
      <xdr:rowOff>0</xdr:rowOff>
    </xdr:from>
    <xdr:ext cx="184731" cy="264560"/>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637222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twoCellAnchor editAs="oneCell">
    <xdr:from>
      <xdr:col>0</xdr:col>
      <xdr:colOff>0</xdr:colOff>
      <xdr:row>0</xdr:row>
      <xdr:rowOff>0</xdr:rowOff>
    </xdr:from>
    <xdr:to>
      <xdr:col>6</xdr:col>
      <xdr:colOff>209550</xdr:colOff>
      <xdr:row>3</xdr:row>
      <xdr:rowOff>133350</xdr:rowOff>
    </xdr:to>
    <xdr:pic>
      <xdr:nvPicPr>
        <xdr:cNvPr id="366989" name="Picture 1" descr="rinstrum">
          <a:extLst>
            <a:ext uri="{FF2B5EF4-FFF2-40B4-BE49-F238E27FC236}">
              <a16:creationId xmlns:a16="http://schemas.microsoft.com/office/drawing/2014/main" id="{00000000-0008-0000-0000-00008D99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95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209550</xdr:colOff>
      <xdr:row>120</xdr:row>
      <xdr:rowOff>0</xdr:rowOff>
    </xdr:from>
    <xdr:ext cx="184731" cy="264560"/>
    <xdr:sp macro="" textlink="">
      <xdr:nvSpPr>
        <xdr:cNvPr id="12" name="Textfeld 11">
          <a:extLst>
            <a:ext uri="{FF2B5EF4-FFF2-40B4-BE49-F238E27FC236}">
              <a16:creationId xmlns:a16="http://schemas.microsoft.com/office/drawing/2014/main" id="{00000000-0008-0000-0000-00000C000000}"/>
            </a:ext>
          </a:extLst>
        </xdr:cNvPr>
        <xdr:cNvSpPr txBox="1"/>
      </xdr:nvSpPr>
      <xdr:spPr>
        <a:xfrm>
          <a:off x="581025"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209550</xdr:colOff>
      <xdr:row>120</xdr:row>
      <xdr:rowOff>0</xdr:rowOff>
    </xdr:from>
    <xdr:ext cx="184731" cy="264560"/>
    <xdr:sp macro="" textlink="">
      <xdr:nvSpPr>
        <xdr:cNvPr id="13" name="Textfeld 12">
          <a:extLst>
            <a:ext uri="{FF2B5EF4-FFF2-40B4-BE49-F238E27FC236}">
              <a16:creationId xmlns:a16="http://schemas.microsoft.com/office/drawing/2014/main" id="{00000000-0008-0000-0000-00000D000000}"/>
            </a:ext>
          </a:extLst>
        </xdr:cNvPr>
        <xdr:cNvSpPr txBox="1"/>
      </xdr:nvSpPr>
      <xdr:spPr>
        <a:xfrm>
          <a:off x="581025"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200025</xdr:colOff>
      <xdr:row>120</xdr:row>
      <xdr:rowOff>0</xdr:rowOff>
    </xdr:from>
    <xdr:ext cx="184731" cy="264560"/>
    <xdr:sp macro="" textlink="">
      <xdr:nvSpPr>
        <xdr:cNvPr id="14" name="Textfeld 13">
          <a:extLst>
            <a:ext uri="{FF2B5EF4-FFF2-40B4-BE49-F238E27FC236}">
              <a16:creationId xmlns:a16="http://schemas.microsoft.com/office/drawing/2014/main" id="{00000000-0008-0000-0000-00000E000000}"/>
            </a:ext>
          </a:extLst>
        </xdr:cNvPr>
        <xdr:cNvSpPr txBox="1"/>
      </xdr:nvSpPr>
      <xdr:spPr>
        <a:xfrm>
          <a:off x="5715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200025</xdr:colOff>
      <xdr:row>120</xdr:row>
      <xdr:rowOff>0</xdr:rowOff>
    </xdr:from>
    <xdr:ext cx="184731" cy="264560"/>
    <xdr:sp macro="" textlink="">
      <xdr:nvSpPr>
        <xdr:cNvPr id="15" name="Textfeld 14">
          <a:extLst>
            <a:ext uri="{FF2B5EF4-FFF2-40B4-BE49-F238E27FC236}">
              <a16:creationId xmlns:a16="http://schemas.microsoft.com/office/drawing/2014/main" id="{00000000-0008-0000-0000-00000F000000}"/>
            </a:ext>
          </a:extLst>
        </xdr:cNvPr>
        <xdr:cNvSpPr txBox="1"/>
      </xdr:nvSpPr>
      <xdr:spPr>
        <a:xfrm>
          <a:off x="5715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59</xdr:row>
      <xdr:rowOff>0</xdr:rowOff>
    </xdr:from>
    <xdr:ext cx="184731" cy="264560"/>
    <xdr:sp macro="" textlink="">
      <xdr:nvSpPr>
        <xdr:cNvPr id="16" name="Textfeld 15">
          <a:extLst>
            <a:ext uri="{FF2B5EF4-FFF2-40B4-BE49-F238E27FC236}">
              <a16:creationId xmlns:a16="http://schemas.microsoft.com/office/drawing/2014/main" id="{00000000-0008-0000-0000-000010000000}"/>
            </a:ext>
          </a:extLst>
        </xdr:cNvPr>
        <xdr:cNvSpPr txBox="1"/>
      </xdr:nvSpPr>
      <xdr:spPr>
        <a:xfrm>
          <a:off x="63722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59</xdr:row>
      <xdr:rowOff>0</xdr:rowOff>
    </xdr:from>
    <xdr:ext cx="184731" cy="264560"/>
    <xdr:sp macro="" textlink="">
      <xdr:nvSpPr>
        <xdr:cNvPr id="17" name="Textfeld 16">
          <a:extLst>
            <a:ext uri="{FF2B5EF4-FFF2-40B4-BE49-F238E27FC236}">
              <a16:creationId xmlns:a16="http://schemas.microsoft.com/office/drawing/2014/main" id="{00000000-0008-0000-0000-000011000000}"/>
            </a:ext>
          </a:extLst>
        </xdr:cNvPr>
        <xdr:cNvSpPr txBox="1"/>
      </xdr:nvSpPr>
      <xdr:spPr>
        <a:xfrm>
          <a:off x="63722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60</xdr:row>
      <xdr:rowOff>0</xdr:rowOff>
    </xdr:from>
    <xdr:ext cx="184731" cy="264560"/>
    <xdr:sp macro="" textlink="">
      <xdr:nvSpPr>
        <xdr:cNvPr id="18" name="Textfeld 17">
          <a:extLst>
            <a:ext uri="{FF2B5EF4-FFF2-40B4-BE49-F238E27FC236}">
              <a16:creationId xmlns:a16="http://schemas.microsoft.com/office/drawing/2014/main" id="{00000000-0008-0000-0000-000012000000}"/>
            </a:ext>
          </a:extLst>
        </xdr:cNvPr>
        <xdr:cNvSpPr txBox="1"/>
      </xdr:nvSpPr>
      <xdr:spPr>
        <a:xfrm>
          <a:off x="63722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60</xdr:row>
      <xdr:rowOff>0</xdr:rowOff>
    </xdr:from>
    <xdr:ext cx="184731" cy="264560"/>
    <xdr:sp macro="" textlink="">
      <xdr:nvSpPr>
        <xdr:cNvPr id="19" name="Textfeld 18">
          <a:extLst>
            <a:ext uri="{FF2B5EF4-FFF2-40B4-BE49-F238E27FC236}">
              <a16:creationId xmlns:a16="http://schemas.microsoft.com/office/drawing/2014/main" id="{00000000-0008-0000-0000-000013000000}"/>
            </a:ext>
          </a:extLst>
        </xdr:cNvPr>
        <xdr:cNvSpPr txBox="1"/>
      </xdr:nvSpPr>
      <xdr:spPr>
        <a:xfrm>
          <a:off x="63722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61</xdr:row>
      <xdr:rowOff>0</xdr:rowOff>
    </xdr:from>
    <xdr:ext cx="184731" cy="264560"/>
    <xdr:sp macro="" textlink="">
      <xdr:nvSpPr>
        <xdr:cNvPr id="20" name="Textfeld 19">
          <a:extLst>
            <a:ext uri="{FF2B5EF4-FFF2-40B4-BE49-F238E27FC236}">
              <a16:creationId xmlns:a16="http://schemas.microsoft.com/office/drawing/2014/main" id="{00000000-0008-0000-0000-000014000000}"/>
            </a:ext>
          </a:extLst>
        </xdr:cNvPr>
        <xdr:cNvSpPr txBox="1"/>
      </xdr:nvSpPr>
      <xdr:spPr>
        <a:xfrm>
          <a:off x="6372225" y="942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61</xdr:row>
      <xdr:rowOff>0</xdr:rowOff>
    </xdr:from>
    <xdr:ext cx="184731" cy="264560"/>
    <xdr:sp macro="" textlink="">
      <xdr:nvSpPr>
        <xdr:cNvPr id="21" name="Textfeld 20">
          <a:extLst>
            <a:ext uri="{FF2B5EF4-FFF2-40B4-BE49-F238E27FC236}">
              <a16:creationId xmlns:a16="http://schemas.microsoft.com/office/drawing/2014/main" id="{00000000-0008-0000-0000-000015000000}"/>
            </a:ext>
          </a:extLst>
        </xdr:cNvPr>
        <xdr:cNvSpPr txBox="1"/>
      </xdr:nvSpPr>
      <xdr:spPr>
        <a:xfrm>
          <a:off x="6372225" y="942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61</xdr:row>
      <xdr:rowOff>0</xdr:rowOff>
    </xdr:from>
    <xdr:ext cx="184731" cy="264560"/>
    <xdr:sp macro="" textlink="">
      <xdr:nvSpPr>
        <xdr:cNvPr id="22" name="Textfeld 21">
          <a:extLst>
            <a:ext uri="{FF2B5EF4-FFF2-40B4-BE49-F238E27FC236}">
              <a16:creationId xmlns:a16="http://schemas.microsoft.com/office/drawing/2014/main" id="{00000000-0008-0000-0000-000016000000}"/>
            </a:ext>
          </a:extLst>
        </xdr:cNvPr>
        <xdr:cNvSpPr txBox="1"/>
      </xdr:nvSpPr>
      <xdr:spPr>
        <a:xfrm>
          <a:off x="63722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61</xdr:row>
      <xdr:rowOff>0</xdr:rowOff>
    </xdr:from>
    <xdr:ext cx="184731" cy="264560"/>
    <xdr:sp macro="" textlink="">
      <xdr:nvSpPr>
        <xdr:cNvPr id="23" name="Textfeld 22">
          <a:extLst>
            <a:ext uri="{FF2B5EF4-FFF2-40B4-BE49-F238E27FC236}">
              <a16:creationId xmlns:a16="http://schemas.microsoft.com/office/drawing/2014/main" id="{00000000-0008-0000-0000-000017000000}"/>
            </a:ext>
          </a:extLst>
        </xdr:cNvPr>
        <xdr:cNvSpPr txBox="1"/>
      </xdr:nvSpPr>
      <xdr:spPr>
        <a:xfrm>
          <a:off x="63722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62</xdr:row>
      <xdr:rowOff>0</xdr:rowOff>
    </xdr:from>
    <xdr:ext cx="184731" cy="264560"/>
    <xdr:sp macro="" textlink="">
      <xdr:nvSpPr>
        <xdr:cNvPr id="24" name="Textfeld 23">
          <a:extLst>
            <a:ext uri="{FF2B5EF4-FFF2-40B4-BE49-F238E27FC236}">
              <a16:creationId xmlns:a16="http://schemas.microsoft.com/office/drawing/2014/main" id="{00000000-0008-0000-0000-000018000000}"/>
            </a:ext>
          </a:extLst>
        </xdr:cNvPr>
        <xdr:cNvSpPr txBox="1"/>
      </xdr:nvSpPr>
      <xdr:spPr>
        <a:xfrm>
          <a:off x="6372225" y="942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62</xdr:row>
      <xdr:rowOff>0</xdr:rowOff>
    </xdr:from>
    <xdr:ext cx="184731" cy="264560"/>
    <xdr:sp macro="" textlink="">
      <xdr:nvSpPr>
        <xdr:cNvPr id="25" name="Textfeld 24">
          <a:extLst>
            <a:ext uri="{FF2B5EF4-FFF2-40B4-BE49-F238E27FC236}">
              <a16:creationId xmlns:a16="http://schemas.microsoft.com/office/drawing/2014/main" id="{00000000-0008-0000-0000-000019000000}"/>
            </a:ext>
          </a:extLst>
        </xdr:cNvPr>
        <xdr:cNvSpPr txBox="1"/>
      </xdr:nvSpPr>
      <xdr:spPr>
        <a:xfrm>
          <a:off x="6372225" y="942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62</xdr:row>
      <xdr:rowOff>0</xdr:rowOff>
    </xdr:from>
    <xdr:ext cx="184731" cy="264560"/>
    <xdr:sp macro="" textlink="">
      <xdr:nvSpPr>
        <xdr:cNvPr id="26" name="Textfeld 25">
          <a:extLst>
            <a:ext uri="{FF2B5EF4-FFF2-40B4-BE49-F238E27FC236}">
              <a16:creationId xmlns:a16="http://schemas.microsoft.com/office/drawing/2014/main" id="{00000000-0008-0000-0000-00001A000000}"/>
            </a:ext>
          </a:extLst>
        </xdr:cNvPr>
        <xdr:cNvSpPr txBox="1"/>
      </xdr:nvSpPr>
      <xdr:spPr>
        <a:xfrm>
          <a:off x="63722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62</xdr:row>
      <xdr:rowOff>0</xdr:rowOff>
    </xdr:from>
    <xdr:ext cx="184731" cy="264560"/>
    <xdr:sp macro="" textlink="">
      <xdr:nvSpPr>
        <xdr:cNvPr id="27" name="Textfeld 26">
          <a:extLst>
            <a:ext uri="{FF2B5EF4-FFF2-40B4-BE49-F238E27FC236}">
              <a16:creationId xmlns:a16="http://schemas.microsoft.com/office/drawing/2014/main" id="{00000000-0008-0000-0000-00001B000000}"/>
            </a:ext>
          </a:extLst>
        </xdr:cNvPr>
        <xdr:cNvSpPr txBox="1"/>
      </xdr:nvSpPr>
      <xdr:spPr>
        <a:xfrm>
          <a:off x="63722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63</xdr:row>
      <xdr:rowOff>0</xdr:rowOff>
    </xdr:from>
    <xdr:ext cx="184731" cy="264560"/>
    <xdr:sp macro="" textlink="">
      <xdr:nvSpPr>
        <xdr:cNvPr id="28" name="Textfeld 27">
          <a:extLst>
            <a:ext uri="{FF2B5EF4-FFF2-40B4-BE49-F238E27FC236}">
              <a16:creationId xmlns:a16="http://schemas.microsoft.com/office/drawing/2014/main" id="{00000000-0008-0000-0000-00001C000000}"/>
            </a:ext>
          </a:extLst>
        </xdr:cNvPr>
        <xdr:cNvSpPr txBox="1"/>
      </xdr:nvSpPr>
      <xdr:spPr>
        <a:xfrm>
          <a:off x="6372225" y="942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63</xdr:row>
      <xdr:rowOff>0</xdr:rowOff>
    </xdr:from>
    <xdr:ext cx="184731" cy="264560"/>
    <xdr:sp macro="" textlink="">
      <xdr:nvSpPr>
        <xdr:cNvPr id="29" name="Textfeld 28">
          <a:extLst>
            <a:ext uri="{FF2B5EF4-FFF2-40B4-BE49-F238E27FC236}">
              <a16:creationId xmlns:a16="http://schemas.microsoft.com/office/drawing/2014/main" id="{00000000-0008-0000-0000-00001D000000}"/>
            </a:ext>
          </a:extLst>
        </xdr:cNvPr>
        <xdr:cNvSpPr txBox="1"/>
      </xdr:nvSpPr>
      <xdr:spPr>
        <a:xfrm>
          <a:off x="6372225" y="942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58</xdr:row>
      <xdr:rowOff>0</xdr:rowOff>
    </xdr:from>
    <xdr:ext cx="184731" cy="264560"/>
    <xdr:sp macro="" textlink="">
      <xdr:nvSpPr>
        <xdr:cNvPr id="30" name="Textfeld 29">
          <a:extLst>
            <a:ext uri="{FF2B5EF4-FFF2-40B4-BE49-F238E27FC236}">
              <a16:creationId xmlns:a16="http://schemas.microsoft.com/office/drawing/2014/main" id="{00000000-0008-0000-0000-00001E000000}"/>
            </a:ext>
          </a:extLst>
        </xdr:cNvPr>
        <xdr:cNvSpPr txBox="1"/>
      </xdr:nvSpPr>
      <xdr:spPr>
        <a:xfrm>
          <a:off x="6372225"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59</xdr:row>
      <xdr:rowOff>0</xdr:rowOff>
    </xdr:from>
    <xdr:ext cx="184731" cy="264560"/>
    <xdr:sp macro="" textlink="">
      <xdr:nvSpPr>
        <xdr:cNvPr id="31" name="Textfeld 30">
          <a:extLst>
            <a:ext uri="{FF2B5EF4-FFF2-40B4-BE49-F238E27FC236}">
              <a16:creationId xmlns:a16="http://schemas.microsoft.com/office/drawing/2014/main" id="{00000000-0008-0000-0000-00001F000000}"/>
            </a:ext>
          </a:extLst>
        </xdr:cNvPr>
        <xdr:cNvSpPr txBox="1"/>
      </xdr:nvSpPr>
      <xdr:spPr>
        <a:xfrm>
          <a:off x="6372225"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60</xdr:row>
      <xdr:rowOff>0</xdr:rowOff>
    </xdr:from>
    <xdr:ext cx="184731" cy="264560"/>
    <xdr:sp macro="" textlink="">
      <xdr:nvSpPr>
        <xdr:cNvPr id="32" name="Textfeld 31">
          <a:extLst>
            <a:ext uri="{FF2B5EF4-FFF2-40B4-BE49-F238E27FC236}">
              <a16:creationId xmlns:a16="http://schemas.microsoft.com/office/drawing/2014/main" id="{00000000-0008-0000-0000-000020000000}"/>
            </a:ext>
          </a:extLst>
        </xdr:cNvPr>
        <xdr:cNvSpPr txBox="1"/>
      </xdr:nvSpPr>
      <xdr:spPr>
        <a:xfrm>
          <a:off x="6372225"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61</xdr:row>
      <xdr:rowOff>0</xdr:rowOff>
    </xdr:from>
    <xdr:ext cx="184731" cy="264560"/>
    <xdr:sp macro="" textlink="">
      <xdr:nvSpPr>
        <xdr:cNvPr id="33" name="Textfeld 32">
          <a:extLst>
            <a:ext uri="{FF2B5EF4-FFF2-40B4-BE49-F238E27FC236}">
              <a16:creationId xmlns:a16="http://schemas.microsoft.com/office/drawing/2014/main" id="{00000000-0008-0000-0000-000021000000}"/>
            </a:ext>
          </a:extLst>
        </xdr:cNvPr>
        <xdr:cNvSpPr txBox="1"/>
      </xdr:nvSpPr>
      <xdr:spPr>
        <a:xfrm>
          <a:off x="6372225"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62</xdr:row>
      <xdr:rowOff>0</xdr:rowOff>
    </xdr:from>
    <xdr:ext cx="184731" cy="264560"/>
    <xdr:sp macro="" textlink="">
      <xdr:nvSpPr>
        <xdr:cNvPr id="34" name="Textfeld 33">
          <a:extLst>
            <a:ext uri="{FF2B5EF4-FFF2-40B4-BE49-F238E27FC236}">
              <a16:creationId xmlns:a16="http://schemas.microsoft.com/office/drawing/2014/main" id="{00000000-0008-0000-0000-000022000000}"/>
            </a:ext>
          </a:extLst>
        </xdr:cNvPr>
        <xdr:cNvSpPr txBox="1"/>
      </xdr:nvSpPr>
      <xdr:spPr>
        <a:xfrm>
          <a:off x="6372225"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63</xdr:row>
      <xdr:rowOff>0</xdr:rowOff>
    </xdr:from>
    <xdr:ext cx="184731" cy="264560"/>
    <xdr:sp macro="" textlink="">
      <xdr:nvSpPr>
        <xdr:cNvPr id="35" name="Textfeld 34">
          <a:extLst>
            <a:ext uri="{FF2B5EF4-FFF2-40B4-BE49-F238E27FC236}">
              <a16:creationId xmlns:a16="http://schemas.microsoft.com/office/drawing/2014/main" id="{00000000-0008-0000-0000-000023000000}"/>
            </a:ext>
          </a:extLst>
        </xdr:cNvPr>
        <xdr:cNvSpPr txBox="1"/>
      </xdr:nvSpPr>
      <xdr:spPr>
        <a:xfrm>
          <a:off x="6372225"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200025</xdr:colOff>
      <xdr:row>134</xdr:row>
      <xdr:rowOff>0</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571500" y="221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200025</xdr:colOff>
      <xdr:row>134</xdr:row>
      <xdr:rowOff>0</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571500" y="221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twoCellAnchor>
    <xdr:from>
      <xdr:col>11</xdr:col>
      <xdr:colOff>266700</xdr:colOff>
      <xdr:row>1</xdr:row>
      <xdr:rowOff>133350</xdr:rowOff>
    </xdr:from>
    <xdr:to>
      <xdr:col>13</xdr:col>
      <xdr:colOff>9525</xdr:colOff>
      <xdr:row>3</xdr:row>
      <xdr:rowOff>28575</xdr:rowOff>
    </xdr:to>
    <xdr:sp macro="" textlink="">
      <xdr:nvSpPr>
        <xdr:cNvPr id="4" name="Ellipse 3">
          <a:extLst>
            <a:ext uri="{FF2B5EF4-FFF2-40B4-BE49-F238E27FC236}">
              <a16:creationId xmlns:a16="http://schemas.microsoft.com/office/drawing/2014/main" id="{00000000-0008-0000-0100-000004000000}"/>
            </a:ext>
          </a:extLst>
        </xdr:cNvPr>
        <xdr:cNvSpPr/>
      </xdr:nvSpPr>
      <xdr:spPr>
        <a:xfrm>
          <a:off x="5095875" y="390525"/>
          <a:ext cx="409575" cy="2095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de-DE"/>
        </a:p>
      </xdr:txBody>
    </xdr:sp>
    <xdr:clientData/>
  </xdr:twoCellAnchor>
  <xdr:oneCellAnchor>
    <xdr:from>
      <xdr:col>1</xdr:col>
      <xdr:colOff>200025</xdr:colOff>
      <xdr:row>124</xdr:row>
      <xdr:rowOff>0</xdr:rowOff>
    </xdr:from>
    <xdr:ext cx="184731" cy="264560"/>
    <xdr:sp macro="" textlink="">
      <xdr:nvSpPr>
        <xdr:cNvPr id="5" name="Textfeld 4">
          <a:extLst>
            <a:ext uri="{FF2B5EF4-FFF2-40B4-BE49-F238E27FC236}">
              <a16:creationId xmlns:a16="http://schemas.microsoft.com/office/drawing/2014/main" id="{00000000-0008-0000-0100-000005000000}"/>
            </a:ext>
          </a:extLst>
        </xdr:cNvPr>
        <xdr:cNvSpPr txBox="1"/>
      </xdr:nvSpPr>
      <xdr:spPr>
        <a:xfrm>
          <a:off x="571500" y="1953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200025</xdr:colOff>
      <xdr:row>124</xdr:row>
      <xdr:rowOff>0</xdr:rowOff>
    </xdr:from>
    <xdr:ext cx="184731" cy="264560"/>
    <xdr:sp macro="" textlink="">
      <xdr:nvSpPr>
        <xdr:cNvPr id="6" name="Textfeld 5">
          <a:extLst>
            <a:ext uri="{FF2B5EF4-FFF2-40B4-BE49-F238E27FC236}">
              <a16:creationId xmlns:a16="http://schemas.microsoft.com/office/drawing/2014/main" id="{00000000-0008-0000-0100-000006000000}"/>
            </a:ext>
          </a:extLst>
        </xdr:cNvPr>
        <xdr:cNvSpPr txBox="1"/>
      </xdr:nvSpPr>
      <xdr:spPr>
        <a:xfrm>
          <a:off x="571500" y="1953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62</xdr:row>
      <xdr:rowOff>0</xdr:rowOff>
    </xdr:from>
    <xdr:ext cx="184731" cy="264560"/>
    <xdr:sp macro="" textlink="">
      <xdr:nvSpPr>
        <xdr:cNvPr id="7" name="Textfeld 6">
          <a:extLst>
            <a:ext uri="{FF2B5EF4-FFF2-40B4-BE49-F238E27FC236}">
              <a16:creationId xmlns:a16="http://schemas.microsoft.com/office/drawing/2014/main" id="{00000000-0008-0000-0100-000007000000}"/>
            </a:ext>
          </a:extLst>
        </xdr:cNvPr>
        <xdr:cNvSpPr txBox="1"/>
      </xdr:nvSpPr>
      <xdr:spPr>
        <a:xfrm>
          <a:off x="63722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62</xdr:row>
      <xdr:rowOff>0</xdr:rowOff>
    </xdr:from>
    <xdr:ext cx="184731" cy="264560"/>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63722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61</xdr:row>
      <xdr:rowOff>0</xdr:rowOff>
    </xdr:from>
    <xdr:ext cx="184731" cy="264560"/>
    <xdr:sp macro="" textlink="">
      <xdr:nvSpPr>
        <xdr:cNvPr id="9" name="Textfeld 8">
          <a:extLst>
            <a:ext uri="{FF2B5EF4-FFF2-40B4-BE49-F238E27FC236}">
              <a16:creationId xmlns:a16="http://schemas.microsoft.com/office/drawing/2014/main" id="{00000000-0008-0000-0100-000009000000}"/>
            </a:ext>
          </a:extLst>
        </xdr:cNvPr>
        <xdr:cNvSpPr txBox="1"/>
      </xdr:nvSpPr>
      <xdr:spPr>
        <a:xfrm>
          <a:off x="6372225"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61</xdr:row>
      <xdr:rowOff>0</xdr:rowOff>
    </xdr:from>
    <xdr:ext cx="184731" cy="264560"/>
    <xdr:sp macro="" textlink="">
      <xdr:nvSpPr>
        <xdr:cNvPr id="10" name="Textfeld 9">
          <a:extLst>
            <a:ext uri="{FF2B5EF4-FFF2-40B4-BE49-F238E27FC236}">
              <a16:creationId xmlns:a16="http://schemas.microsoft.com/office/drawing/2014/main" id="{00000000-0008-0000-0100-00000A000000}"/>
            </a:ext>
          </a:extLst>
        </xdr:cNvPr>
        <xdr:cNvSpPr txBox="1"/>
      </xdr:nvSpPr>
      <xdr:spPr>
        <a:xfrm>
          <a:off x="6372225"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twoCellAnchor editAs="oneCell">
    <xdr:from>
      <xdr:col>0</xdr:col>
      <xdr:colOff>0</xdr:colOff>
      <xdr:row>0</xdr:row>
      <xdr:rowOff>0</xdr:rowOff>
    </xdr:from>
    <xdr:to>
      <xdr:col>6</xdr:col>
      <xdr:colOff>209550</xdr:colOff>
      <xdr:row>3</xdr:row>
      <xdr:rowOff>133350</xdr:rowOff>
    </xdr:to>
    <xdr:pic>
      <xdr:nvPicPr>
        <xdr:cNvPr id="365469" name="Picture 1" descr="rinstrum">
          <a:extLst>
            <a:ext uri="{FF2B5EF4-FFF2-40B4-BE49-F238E27FC236}">
              <a16:creationId xmlns:a16="http://schemas.microsoft.com/office/drawing/2014/main" id="{00000000-0008-0000-0100-00009D93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95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209550</xdr:colOff>
      <xdr:row>124</xdr:row>
      <xdr:rowOff>0</xdr:rowOff>
    </xdr:from>
    <xdr:ext cx="184731" cy="264560"/>
    <xdr:sp macro="" textlink="">
      <xdr:nvSpPr>
        <xdr:cNvPr id="12" name="Textfeld 11">
          <a:extLst>
            <a:ext uri="{FF2B5EF4-FFF2-40B4-BE49-F238E27FC236}">
              <a16:creationId xmlns:a16="http://schemas.microsoft.com/office/drawing/2014/main" id="{00000000-0008-0000-0100-00000C000000}"/>
            </a:ext>
          </a:extLst>
        </xdr:cNvPr>
        <xdr:cNvSpPr txBox="1"/>
      </xdr:nvSpPr>
      <xdr:spPr>
        <a:xfrm>
          <a:off x="581025" y="1937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209550</xdr:colOff>
      <xdr:row>124</xdr:row>
      <xdr:rowOff>0</xdr:rowOff>
    </xdr:from>
    <xdr:ext cx="184731" cy="264560"/>
    <xdr:sp macro="" textlink="">
      <xdr:nvSpPr>
        <xdr:cNvPr id="13" name="Textfeld 12">
          <a:extLst>
            <a:ext uri="{FF2B5EF4-FFF2-40B4-BE49-F238E27FC236}">
              <a16:creationId xmlns:a16="http://schemas.microsoft.com/office/drawing/2014/main" id="{00000000-0008-0000-0100-00000D000000}"/>
            </a:ext>
          </a:extLst>
        </xdr:cNvPr>
        <xdr:cNvSpPr txBox="1"/>
      </xdr:nvSpPr>
      <xdr:spPr>
        <a:xfrm>
          <a:off x="581025" y="1937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200025</xdr:colOff>
      <xdr:row>124</xdr:row>
      <xdr:rowOff>0</xdr:rowOff>
    </xdr:from>
    <xdr:ext cx="184731" cy="264560"/>
    <xdr:sp macro="" textlink="">
      <xdr:nvSpPr>
        <xdr:cNvPr id="14" name="Textfeld 13">
          <a:extLst>
            <a:ext uri="{FF2B5EF4-FFF2-40B4-BE49-F238E27FC236}">
              <a16:creationId xmlns:a16="http://schemas.microsoft.com/office/drawing/2014/main" id="{00000000-0008-0000-0100-00000E000000}"/>
            </a:ext>
          </a:extLst>
        </xdr:cNvPr>
        <xdr:cNvSpPr txBox="1"/>
      </xdr:nvSpPr>
      <xdr:spPr>
        <a:xfrm>
          <a:off x="571500" y="1937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200025</xdr:colOff>
      <xdr:row>124</xdr:row>
      <xdr:rowOff>0</xdr:rowOff>
    </xdr:from>
    <xdr:ext cx="184731" cy="264560"/>
    <xdr:sp macro="" textlink="">
      <xdr:nvSpPr>
        <xdr:cNvPr id="15" name="Textfeld 14">
          <a:extLst>
            <a:ext uri="{FF2B5EF4-FFF2-40B4-BE49-F238E27FC236}">
              <a16:creationId xmlns:a16="http://schemas.microsoft.com/office/drawing/2014/main" id="{00000000-0008-0000-0100-00000F000000}"/>
            </a:ext>
          </a:extLst>
        </xdr:cNvPr>
        <xdr:cNvSpPr txBox="1"/>
      </xdr:nvSpPr>
      <xdr:spPr>
        <a:xfrm>
          <a:off x="571500" y="1937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62</xdr:row>
      <xdr:rowOff>0</xdr:rowOff>
    </xdr:from>
    <xdr:ext cx="184731" cy="264560"/>
    <xdr:sp macro="" textlink="">
      <xdr:nvSpPr>
        <xdr:cNvPr id="16" name="Textfeld 15">
          <a:extLst>
            <a:ext uri="{FF2B5EF4-FFF2-40B4-BE49-F238E27FC236}">
              <a16:creationId xmlns:a16="http://schemas.microsoft.com/office/drawing/2014/main" id="{00000000-0008-0000-0100-000010000000}"/>
            </a:ext>
          </a:extLst>
        </xdr:cNvPr>
        <xdr:cNvSpPr txBox="1"/>
      </xdr:nvSpPr>
      <xdr:spPr>
        <a:xfrm>
          <a:off x="63722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62</xdr:row>
      <xdr:rowOff>0</xdr:rowOff>
    </xdr:from>
    <xdr:ext cx="184731" cy="264560"/>
    <xdr:sp macro="" textlink="">
      <xdr:nvSpPr>
        <xdr:cNvPr id="17" name="Textfeld 16">
          <a:extLst>
            <a:ext uri="{FF2B5EF4-FFF2-40B4-BE49-F238E27FC236}">
              <a16:creationId xmlns:a16="http://schemas.microsoft.com/office/drawing/2014/main" id="{00000000-0008-0000-0100-000011000000}"/>
            </a:ext>
          </a:extLst>
        </xdr:cNvPr>
        <xdr:cNvSpPr txBox="1"/>
      </xdr:nvSpPr>
      <xdr:spPr>
        <a:xfrm>
          <a:off x="63722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61</xdr:row>
      <xdr:rowOff>0</xdr:rowOff>
    </xdr:from>
    <xdr:ext cx="184731" cy="264560"/>
    <xdr:sp macro="" textlink="">
      <xdr:nvSpPr>
        <xdr:cNvPr id="18" name="Textfeld 17">
          <a:extLst>
            <a:ext uri="{FF2B5EF4-FFF2-40B4-BE49-F238E27FC236}">
              <a16:creationId xmlns:a16="http://schemas.microsoft.com/office/drawing/2014/main" id="{00000000-0008-0000-0100-000012000000}"/>
            </a:ext>
          </a:extLst>
        </xdr:cNvPr>
        <xdr:cNvSpPr txBox="1"/>
      </xdr:nvSpPr>
      <xdr:spPr>
        <a:xfrm>
          <a:off x="6372225"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63</xdr:row>
      <xdr:rowOff>0</xdr:rowOff>
    </xdr:from>
    <xdr:ext cx="184731" cy="264560"/>
    <xdr:sp macro="" textlink="">
      <xdr:nvSpPr>
        <xdr:cNvPr id="19" name="Textfeld 18">
          <a:extLst>
            <a:ext uri="{FF2B5EF4-FFF2-40B4-BE49-F238E27FC236}">
              <a16:creationId xmlns:a16="http://schemas.microsoft.com/office/drawing/2014/main" id="{00000000-0008-0000-0100-000013000000}"/>
            </a:ext>
          </a:extLst>
        </xdr:cNvPr>
        <xdr:cNvSpPr txBox="1"/>
      </xdr:nvSpPr>
      <xdr:spPr>
        <a:xfrm>
          <a:off x="6372225" y="942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63</xdr:row>
      <xdr:rowOff>0</xdr:rowOff>
    </xdr:from>
    <xdr:ext cx="184731" cy="264560"/>
    <xdr:sp macro="" textlink="">
      <xdr:nvSpPr>
        <xdr:cNvPr id="20" name="Textfeld 19">
          <a:extLst>
            <a:ext uri="{FF2B5EF4-FFF2-40B4-BE49-F238E27FC236}">
              <a16:creationId xmlns:a16="http://schemas.microsoft.com/office/drawing/2014/main" id="{00000000-0008-0000-0100-000014000000}"/>
            </a:ext>
          </a:extLst>
        </xdr:cNvPr>
        <xdr:cNvSpPr txBox="1"/>
      </xdr:nvSpPr>
      <xdr:spPr>
        <a:xfrm>
          <a:off x="6372225" y="942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64</xdr:row>
      <xdr:rowOff>0</xdr:rowOff>
    </xdr:from>
    <xdr:ext cx="184731" cy="264560"/>
    <xdr:sp macro="" textlink="">
      <xdr:nvSpPr>
        <xdr:cNvPr id="21" name="Textfeld 20">
          <a:extLst>
            <a:ext uri="{FF2B5EF4-FFF2-40B4-BE49-F238E27FC236}">
              <a16:creationId xmlns:a16="http://schemas.microsoft.com/office/drawing/2014/main" id="{00000000-0008-0000-0100-000015000000}"/>
            </a:ext>
          </a:extLst>
        </xdr:cNvPr>
        <xdr:cNvSpPr txBox="1"/>
      </xdr:nvSpPr>
      <xdr:spPr>
        <a:xfrm>
          <a:off x="6372225" y="95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64</xdr:row>
      <xdr:rowOff>0</xdr:rowOff>
    </xdr:from>
    <xdr:ext cx="184731" cy="264560"/>
    <xdr:sp macro="" textlink="">
      <xdr:nvSpPr>
        <xdr:cNvPr id="22" name="Textfeld 21">
          <a:extLst>
            <a:ext uri="{FF2B5EF4-FFF2-40B4-BE49-F238E27FC236}">
              <a16:creationId xmlns:a16="http://schemas.microsoft.com/office/drawing/2014/main" id="{00000000-0008-0000-0100-000016000000}"/>
            </a:ext>
          </a:extLst>
        </xdr:cNvPr>
        <xdr:cNvSpPr txBox="1"/>
      </xdr:nvSpPr>
      <xdr:spPr>
        <a:xfrm>
          <a:off x="6372225" y="95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65</xdr:row>
      <xdr:rowOff>0</xdr:rowOff>
    </xdr:from>
    <xdr:ext cx="184731" cy="264560"/>
    <xdr:sp macro="" textlink="">
      <xdr:nvSpPr>
        <xdr:cNvPr id="23" name="Textfeld 22">
          <a:extLst>
            <a:ext uri="{FF2B5EF4-FFF2-40B4-BE49-F238E27FC236}">
              <a16:creationId xmlns:a16="http://schemas.microsoft.com/office/drawing/2014/main" id="{00000000-0008-0000-0100-000017000000}"/>
            </a:ext>
          </a:extLst>
        </xdr:cNvPr>
        <xdr:cNvSpPr txBox="1"/>
      </xdr:nvSpPr>
      <xdr:spPr>
        <a:xfrm>
          <a:off x="63722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65</xdr:row>
      <xdr:rowOff>0</xdr:rowOff>
    </xdr:from>
    <xdr:ext cx="184731" cy="264560"/>
    <xdr:sp macro="" textlink="">
      <xdr:nvSpPr>
        <xdr:cNvPr id="24" name="Textfeld 23">
          <a:extLst>
            <a:ext uri="{FF2B5EF4-FFF2-40B4-BE49-F238E27FC236}">
              <a16:creationId xmlns:a16="http://schemas.microsoft.com/office/drawing/2014/main" id="{00000000-0008-0000-0100-000018000000}"/>
            </a:ext>
          </a:extLst>
        </xdr:cNvPr>
        <xdr:cNvSpPr txBox="1"/>
      </xdr:nvSpPr>
      <xdr:spPr>
        <a:xfrm>
          <a:off x="63722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65</xdr:row>
      <xdr:rowOff>0</xdr:rowOff>
    </xdr:from>
    <xdr:ext cx="184731" cy="264560"/>
    <xdr:sp macro="" textlink="">
      <xdr:nvSpPr>
        <xdr:cNvPr id="25" name="Textfeld 24">
          <a:extLst>
            <a:ext uri="{FF2B5EF4-FFF2-40B4-BE49-F238E27FC236}">
              <a16:creationId xmlns:a16="http://schemas.microsoft.com/office/drawing/2014/main" id="{00000000-0008-0000-0100-000019000000}"/>
            </a:ext>
          </a:extLst>
        </xdr:cNvPr>
        <xdr:cNvSpPr txBox="1"/>
      </xdr:nvSpPr>
      <xdr:spPr>
        <a:xfrm>
          <a:off x="63722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65</xdr:row>
      <xdr:rowOff>0</xdr:rowOff>
    </xdr:from>
    <xdr:ext cx="184731" cy="264560"/>
    <xdr:sp macro="" textlink="">
      <xdr:nvSpPr>
        <xdr:cNvPr id="26" name="Textfeld 25">
          <a:extLst>
            <a:ext uri="{FF2B5EF4-FFF2-40B4-BE49-F238E27FC236}">
              <a16:creationId xmlns:a16="http://schemas.microsoft.com/office/drawing/2014/main" id="{00000000-0008-0000-0100-00001A000000}"/>
            </a:ext>
          </a:extLst>
        </xdr:cNvPr>
        <xdr:cNvSpPr txBox="1"/>
      </xdr:nvSpPr>
      <xdr:spPr>
        <a:xfrm>
          <a:off x="63722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66</xdr:row>
      <xdr:rowOff>0</xdr:rowOff>
    </xdr:from>
    <xdr:ext cx="184731" cy="264560"/>
    <xdr:sp macro="" textlink="">
      <xdr:nvSpPr>
        <xdr:cNvPr id="27" name="Textfeld 26">
          <a:extLst>
            <a:ext uri="{FF2B5EF4-FFF2-40B4-BE49-F238E27FC236}">
              <a16:creationId xmlns:a16="http://schemas.microsoft.com/office/drawing/2014/main" id="{00000000-0008-0000-0100-00001B000000}"/>
            </a:ext>
          </a:extLst>
        </xdr:cNvPr>
        <xdr:cNvSpPr txBox="1"/>
      </xdr:nvSpPr>
      <xdr:spPr>
        <a:xfrm>
          <a:off x="6372225"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66</xdr:row>
      <xdr:rowOff>0</xdr:rowOff>
    </xdr:from>
    <xdr:ext cx="184731" cy="264560"/>
    <xdr:sp macro="" textlink="">
      <xdr:nvSpPr>
        <xdr:cNvPr id="28" name="Textfeld 27">
          <a:extLst>
            <a:ext uri="{FF2B5EF4-FFF2-40B4-BE49-F238E27FC236}">
              <a16:creationId xmlns:a16="http://schemas.microsoft.com/office/drawing/2014/main" id="{00000000-0008-0000-0100-00001C000000}"/>
            </a:ext>
          </a:extLst>
        </xdr:cNvPr>
        <xdr:cNvSpPr txBox="1"/>
      </xdr:nvSpPr>
      <xdr:spPr>
        <a:xfrm>
          <a:off x="6372225"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66</xdr:row>
      <xdr:rowOff>0</xdr:rowOff>
    </xdr:from>
    <xdr:ext cx="184731" cy="264560"/>
    <xdr:sp macro="" textlink="">
      <xdr:nvSpPr>
        <xdr:cNvPr id="29" name="Textfeld 28">
          <a:extLst>
            <a:ext uri="{FF2B5EF4-FFF2-40B4-BE49-F238E27FC236}">
              <a16:creationId xmlns:a16="http://schemas.microsoft.com/office/drawing/2014/main" id="{00000000-0008-0000-0100-00001D000000}"/>
            </a:ext>
          </a:extLst>
        </xdr:cNvPr>
        <xdr:cNvSpPr txBox="1"/>
      </xdr:nvSpPr>
      <xdr:spPr>
        <a:xfrm>
          <a:off x="6372225"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66</xdr:row>
      <xdr:rowOff>0</xdr:rowOff>
    </xdr:from>
    <xdr:ext cx="184731" cy="264560"/>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6372225"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67</xdr:row>
      <xdr:rowOff>0</xdr:rowOff>
    </xdr:from>
    <xdr:ext cx="184731" cy="264560"/>
    <xdr:sp macro="" textlink="">
      <xdr:nvSpPr>
        <xdr:cNvPr id="31" name="Textfeld 30">
          <a:extLst>
            <a:ext uri="{FF2B5EF4-FFF2-40B4-BE49-F238E27FC236}">
              <a16:creationId xmlns:a16="http://schemas.microsoft.com/office/drawing/2014/main" id="{00000000-0008-0000-0100-00001F000000}"/>
            </a:ext>
          </a:extLst>
        </xdr:cNvPr>
        <xdr:cNvSpPr txBox="1"/>
      </xdr:nvSpPr>
      <xdr:spPr>
        <a:xfrm>
          <a:off x="637222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67</xdr:row>
      <xdr:rowOff>0</xdr:rowOff>
    </xdr:from>
    <xdr:ext cx="184731" cy="264560"/>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637222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62</xdr:row>
      <xdr:rowOff>0</xdr:rowOff>
    </xdr:from>
    <xdr:ext cx="184731" cy="264560"/>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63722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63</xdr:row>
      <xdr:rowOff>0</xdr:rowOff>
    </xdr:from>
    <xdr:ext cx="184731" cy="264560"/>
    <xdr:sp macro="" textlink="">
      <xdr:nvSpPr>
        <xdr:cNvPr id="34" name="Textfeld 33">
          <a:extLst>
            <a:ext uri="{FF2B5EF4-FFF2-40B4-BE49-F238E27FC236}">
              <a16:creationId xmlns:a16="http://schemas.microsoft.com/office/drawing/2014/main" id="{00000000-0008-0000-0100-000022000000}"/>
            </a:ext>
          </a:extLst>
        </xdr:cNvPr>
        <xdr:cNvSpPr txBox="1"/>
      </xdr:nvSpPr>
      <xdr:spPr>
        <a:xfrm>
          <a:off x="6372225" y="942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64</xdr:row>
      <xdr:rowOff>0</xdr:rowOff>
    </xdr:from>
    <xdr:ext cx="184731" cy="264560"/>
    <xdr:sp macro="" textlink="">
      <xdr:nvSpPr>
        <xdr:cNvPr id="35" name="Textfeld 34">
          <a:extLst>
            <a:ext uri="{FF2B5EF4-FFF2-40B4-BE49-F238E27FC236}">
              <a16:creationId xmlns:a16="http://schemas.microsoft.com/office/drawing/2014/main" id="{00000000-0008-0000-0100-000023000000}"/>
            </a:ext>
          </a:extLst>
        </xdr:cNvPr>
        <xdr:cNvSpPr txBox="1"/>
      </xdr:nvSpPr>
      <xdr:spPr>
        <a:xfrm>
          <a:off x="6372225" y="95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65</xdr:row>
      <xdr:rowOff>0</xdr:rowOff>
    </xdr:from>
    <xdr:ext cx="184731" cy="264560"/>
    <xdr:sp macro="" textlink="">
      <xdr:nvSpPr>
        <xdr:cNvPr id="36" name="Textfeld 35">
          <a:extLst>
            <a:ext uri="{FF2B5EF4-FFF2-40B4-BE49-F238E27FC236}">
              <a16:creationId xmlns:a16="http://schemas.microsoft.com/office/drawing/2014/main" id="{00000000-0008-0000-0100-000024000000}"/>
            </a:ext>
          </a:extLst>
        </xdr:cNvPr>
        <xdr:cNvSpPr txBox="1"/>
      </xdr:nvSpPr>
      <xdr:spPr>
        <a:xfrm>
          <a:off x="63722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66</xdr:row>
      <xdr:rowOff>0</xdr:rowOff>
    </xdr:from>
    <xdr:ext cx="184731" cy="264560"/>
    <xdr:sp macro="" textlink="">
      <xdr:nvSpPr>
        <xdr:cNvPr id="37" name="Textfeld 36">
          <a:extLst>
            <a:ext uri="{FF2B5EF4-FFF2-40B4-BE49-F238E27FC236}">
              <a16:creationId xmlns:a16="http://schemas.microsoft.com/office/drawing/2014/main" id="{00000000-0008-0000-0100-000025000000}"/>
            </a:ext>
          </a:extLst>
        </xdr:cNvPr>
        <xdr:cNvSpPr txBox="1"/>
      </xdr:nvSpPr>
      <xdr:spPr>
        <a:xfrm>
          <a:off x="6372225"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67</xdr:row>
      <xdr:rowOff>0</xdr:rowOff>
    </xdr:from>
    <xdr:ext cx="184731" cy="264560"/>
    <xdr:sp macro="" textlink="">
      <xdr:nvSpPr>
        <xdr:cNvPr id="38" name="Textfeld 37">
          <a:extLst>
            <a:ext uri="{FF2B5EF4-FFF2-40B4-BE49-F238E27FC236}">
              <a16:creationId xmlns:a16="http://schemas.microsoft.com/office/drawing/2014/main" id="{00000000-0008-0000-0100-000026000000}"/>
            </a:ext>
          </a:extLst>
        </xdr:cNvPr>
        <xdr:cNvSpPr txBox="1"/>
      </xdr:nvSpPr>
      <xdr:spPr>
        <a:xfrm>
          <a:off x="637222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200025</xdr:colOff>
      <xdr:row>162</xdr:row>
      <xdr:rowOff>0</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5715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200025</xdr:colOff>
      <xdr:row>162</xdr:row>
      <xdr:rowOff>0</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5715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twoCellAnchor>
    <xdr:from>
      <xdr:col>11</xdr:col>
      <xdr:colOff>266700</xdr:colOff>
      <xdr:row>1</xdr:row>
      <xdr:rowOff>133350</xdr:rowOff>
    </xdr:from>
    <xdr:to>
      <xdr:col>13</xdr:col>
      <xdr:colOff>9525</xdr:colOff>
      <xdr:row>3</xdr:row>
      <xdr:rowOff>28575</xdr:rowOff>
    </xdr:to>
    <xdr:sp macro="" textlink="">
      <xdr:nvSpPr>
        <xdr:cNvPr id="4" name="Ellipse 3">
          <a:extLst>
            <a:ext uri="{FF2B5EF4-FFF2-40B4-BE49-F238E27FC236}">
              <a16:creationId xmlns:a16="http://schemas.microsoft.com/office/drawing/2014/main" id="{00000000-0008-0000-0200-000004000000}"/>
            </a:ext>
          </a:extLst>
        </xdr:cNvPr>
        <xdr:cNvSpPr/>
      </xdr:nvSpPr>
      <xdr:spPr>
        <a:xfrm>
          <a:off x="5095875" y="390525"/>
          <a:ext cx="409575" cy="2095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de-DE"/>
        </a:p>
      </xdr:txBody>
    </xdr:sp>
    <xdr:clientData/>
  </xdr:twoCellAnchor>
  <xdr:oneCellAnchor>
    <xdr:from>
      <xdr:col>1</xdr:col>
      <xdr:colOff>200025</xdr:colOff>
      <xdr:row>119</xdr:row>
      <xdr:rowOff>0</xdr:rowOff>
    </xdr:from>
    <xdr:ext cx="184731" cy="264560"/>
    <xdr:sp macro="" textlink="">
      <xdr:nvSpPr>
        <xdr:cNvPr id="5" name="Textfeld 4">
          <a:extLst>
            <a:ext uri="{FF2B5EF4-FFF2-40B4-BE49-F238E27FC236}">
              <a16:creationId xmlns:a16="http://schemas.microsoft.com/office/drawing/2014/main" id="{00000000-0008-0000-0200-000005000000}"/>
            </a:ext>
          </a:extLst>
        </xdr:cNvPr>
        <xdr:cNvSpPr txBox="1"/>
      </xdr:nvSpPr>
      <xdr:spPr>
        <a:xfrm>
          <a:off x="571500" y="2020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200025</xdr:colOff>
      <xdr:row>119</xdr:row>
      <xdr:rowOff>0</xdr:rowOff>
    </xdr:from>
    <xdr:ext cx="184731" cy="264560"/>
    <xdr:sp macro="" textlink="">
      <xdr:nvSpPr>
        <xdr:cNvPr id="6" name="Textfeld 5">
          <a:extLst>
            <a:ext uri="{FF2B5EF4-FFF2-40B4-BE49-F238E27FC236}">
              <a16:creationId xmlns:a16="http://schemas.microsoft.com/office/drawing/2014/main" id="{00000000-0008-0000-0200-000006000000}"/>
            </a:ext>
          </a:extLst>
        </xdr:cNvPr>
        <xdr:cNvSpPr txBox="1"/>
      </xdr:nvSpPr>
      <xdr:spPr>
        <a:xfrm>
          <a:off x="571500" y="2020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62</xdr:row>
      <xdr:rowOff>0</xdr:rowOff>
    </xdr:from>
    <xdr:ext cx="184731" cy="264560"/>
    <xdr:sp macro="" textlink="">
      <xdr:nvSpPr>
        <xdr:cNvPr id="7" name="Textfeld 6">
          <a:extLst>
            <a:ext uri="{FF2B5EF4-FFF2-40B4-BE49-F238E27FC236}">
              <a16:creationId xmlns:a16="http://schemas.microsoft.com/office/drawing/2014/main" id="{00000000-0008-0000-0200-000007000000}"/>
            </a:ext>
          </a:extLst>
        </xdr:cNvPr>
        <xdr:cNvSpPr txBox="1"/>
      </xdr:nvSpPr>
      <xdr:spPr>
        <a:xfrm>
          <a:off x="6372225"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62</xdr:row>
      <xdr:rowOff>0</xdr:rowOff>
    </xdr:from>
    <xdr:ext cx="184731" cy="264560"/>
    <xdr:sp macro="" textlink="">
      <xdr:nvSpPr>
        <xdr:cNvPr id="8" name="Textfeld 7">
          <a:extLst>
            <a:ext uri="{FF2B5EF4-FFF2-40B4-BE49-F238E27FC236}">
              <a16:creationId xmlns:a16="http://schemas.microsoft.com/office/drawing/2014/main" id="{00000000-0008-0000-0200-000008000000}"/>
            </a:ext>
          </a:extLst>
        </xdr:cNvPr>
        <xdr:cNvSpPr txBox="1"/>
      </xdr:nvSpPr>
      <xdr:spPr>
        <a:xfrm>
          <a:off x="6372225"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61</xdr:row>
      <xdr:rowOff>0</xdr:rowOff>
    </xdr:from>
    <xdr:ext cx="184731" cy="264560"/>
    <xdr:sp macro="" textlink="">
      <xdr:nvSpPr>
        <xdr:cNvPr id="9" name="Textfeld 8">
          <a:extLst>
            <a:ext uri="{FF2B5EF4-FFF2-40B4-BE49-F238E27FC236}">
              <a16:creationId xmlns:a16="http://schemas.microsoft.com/office/drawing/2014/main" id="{00000000-0008-0000-0200-000009000000}"/>
            </a:ext>
          </a:extLst>
        </xdr:cNvPr>
        <xdr:cNvSpPr txBox="1"/>
      </xdr:nvSpPr>
      <xdr:spPr>
        <a:xfrm>
          <a:off x="6372225"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61</xdr:row>
      <xdr:rowOff>0</xdr:rowOff>
    </xdr:from>
    <xdr:ext cx="184731" cy="264560"/>
    <xdr:sp macro="" textlink="">
      <xdr:nvSpPr>
        <xdr:cNvPr id="10" name="Textfeld 9">
          <a:extLst>
            <a:ext uri="{FF2B5EF4-FFF2-40B4-BE49-F238E27FC236}">
              <a16:creationId xmlns:a16="http://schemas.microsoft.com/office/drawing/2014/main" id="{00000000-0008-0000-0200-00000A000000}"/>
            </a:ext>
          </a:extLst>
        </xdr:cNvPr>
        <xdr:cNvSpPr txBox="1"/>
      </xdr:nvSpPr>
      <xdr:spPr>
        <a:xfrm>
          <a:off x="6372225"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twoCellAnchor editAs="oneCell">
    <xdr:from>
      <xdr:col>0</xdr:col>
      <xdr:colOff>0</xdr:colOff>
      <xdr:row>0</xdr:row>
      <xdr:rowOff>0</xdr:rowOff>
    </xdr:from>
    <xdr:to>
      <xdr:col>6</xdr:col>
      <xdr:colOff>209550</xdr:colOff>
      <xdr:row>4</xdr:row>
      <xdr:rowOff>47625</xdr:rowOff>
    </xdr:to>
    <xdr:pic>
      <xdr:nvPicPr>
        <xdr:cNvPr id="367785" name="Picture 1" descr="rinstrum">
          <a:extLst>
            <a:ext uri="{FF2B5EF4-FFF2-40B4-BE49-F238E27FC236}">
              <a16:creationId xmlns:a16="http://schemas.microsoft.com/office/drawing/2014/main" id="{00000000-0008-0000-0200-0000A99C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95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209550</xdr:colOff>
      <xdr:row>119</xdr:row>
      <xdr:rowOff>0</xdr:rowOff>
    </xdr:from>
    <xdr:ext cx="184731" cy="264560"/>
    <xdr:sp macro="" textlink="">
      <xdr:nvSpPr>
        <xdr:cNvPr id="12" name="Textfeld 11">
          <a:extLst>
            <a:ext uri="{FF2B5EF4-FFF2-40B4-BE49-F238E27FC236}">
              <a16:creationId xmlns:a16="http://schemas.microsoft.com/office/drawing/2014/main" id="{00000000-0008-0000-0200-00000C000000}"/>
            </a:ext>
          </a:extLst>
        </xdr:cNvPr>
        <xdr:cNvSpPr txBox="1"/>
      </xdr:nvSpPr>
      <xdr:spPr>
        <a:xfrm>
          <a:off x="5810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209550</xdr:colOff>
      <xdr:row>119</xdr:row>
      <xdr:rowOff>0</xdr:rowOff>
    </xdr:from>
    <xdr:ext cx="184731" cy="264560"/>
    <xdr:sp macro="" textlink="">
      <xdr:nvSpPr>
        <xdr:cNvPr id="13" name="Textfeld 12">
          <a:extLst>
            <a:ext uri="{FF2B5EF4-FFF2-40B4-BE49-F238E27FC236}">
              <a16:creationId xmlns:a16="http://schemas.microsoft.com/office/drawing/2014/main" id="{00000000-0008-0000-0200-00000D000000}"/>
            </a:ext>
          </a:extLst>
        </xdr:cNvPr>
        <xdr:cNvSpPr txBox="1"/>
      </xdr:nvSpPr>
      <xdr:spPr>
        <a:xfrm>
          <a:off x="5810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200025</xdr:colOff>
      <xdr:row>119</xdr:row>
      <xdr:rowOff>0</xdr:rowOff>
    </xdr:from>
    <xdr:ext cx="184731" cy="264560"/>
    <xdr:sp macro="" textlink="">
      <xdr:nvSpPr>
        <xdr:cNvPr id="14" name="Textfeld 13">
          <a:extLst>
            <a:ext uri="{FF2B5EF4-FFF2-40B4-BE49-F238E27FC236}">
              <a16:creationId xmlns:a16="http://schemas.microsoft.com/office/drawing/2014/main" id="{00000000-0008-0000-0200-00000E000000}"/>
            </a:ext>
          </a:extLst>
        </xdr:cNvPr>
        <xdr:cNvSpPr txBox="1"/>
      </xdr:nvSpPr>
      <xdr:spPr>
        <a:xfrm>
          <a:off x="571500"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200025</xdr:colOff>
      <xdr:row>119</xdr:row>
      <xdr:rowOff>0</xdr:rowOff>
    </xdr:from>
    <xdr:ext cx="184731" cy="264560"/>
    <xdr:sp macro="" textlink="">
      <xdr:nvSpPr>
        <xdr:cNvPr id="15" name="Textfeld 14">
          <a:extLst>
            <a:ext uri="{FF2B5EF4-FFF2-40B4-BE49-F238E27FC236}">
              <a16:creationId xmlns:a16="http://schemas.microsoft.com/office/drawing/2014/main" id="{00000000-0008-0000-0200-00000F000000}"/>
            </a:ext>
          </a:extLst>
        </xdr:cNvPr>
        <xdr:cNvSpPr txBox="1"/>
      </xdr:nvSpPr>
      <xdr:spPr>
        <a:xfrm>
          <a:off x="571500"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62</xdr:row>
      <xdr:rowOff>0</xdr:rowOff>
    </xdr:from>
    <xdr:ext cx="184731" cy="264560"/>
    <xdr:sp macro="" textlink="">
      <xdr:nvSpPr>
        <xdr:cNvPr id="16" name="Textfeld 15">
          <a:extLst>
            <a:ext uri="{FF2B5EF4-FFF2-40B4-BE49-F238E27FC236}">
              <a16:creationId xmlns:a16="http://schemas.microsoft.com/office/drawing/2014/main" id="{00000000-0008-0000-0200-000010000000}"/>
            </a:ext>
          </a:extLst>
        </xdr:cNvPr>
        <xdr:cNvSpPr txBox="1"/>
      </xdr:nvSpPr>
      <xdr:spPr>
        <a:xfrm>
          <a:off x="6372225"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62</xdr:row>
      <xdr:rowOff>0</xdr:rowOff>
    </xdr:from>
    <xdr:ext cx="184731" cy="264560"/>
    <xdr:sp macro="" textlink="">
      <xdr:nvSpPr>
        <xdr:cNvPr id="17" name="Textfeld 16">
          <a:extLst>
            <a:ext uri="{FF2B5EF4-FFF2-40B4-BE49-F238E27FC236}">
              <a16:creationId xmlns:a16="http://schemas.microsoft.com/office/drawing/2014/main" id="{00000000-0008-0000-0200-000011000000}"/>
            </a:ext>
          </a:extLst>
        </xdr:cNvPr>
        <xdr:cNvSpPr txBox="1"/>
      </xdr:nvSpPr>
      <xdr:spPr>
        <a:xfrm>
          <a:off x="6372225"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61</xdr:row>
      <xdr:rowOff>0</xdr:rowOff>
    </xdr:from>
    <xdr:ext cx="184731" cy="264560"/>
    <xdr:sp macro="" textlink="">
      <xdr:nvSpPr>
        <xdr:cNvPr id="18" name="Textfeld 17">
          <a:extLst>
            <a:ext uri="{FF2B5EF4-FFF2-40B4-BE49-F238E27FC236}">
              <a16:creationId xmlns:a16="http://schemas.microsoft.com/office/drawing/2014/main" id="{00000000-0008-0000-0200-000012000000}"/>
            </a:ext>
          </a:extLst>
        </xdr:cNvPr>
        <xdr:cNvSpPr txBox="1"/>
      </xdr:nvSpPr>
      <xdr:spPr>
        <a:xfrm>
          <a:off x="6372225"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63</xdr:row>
      <xdr:rowOff>0</xdr:rowOff>
    </xdr:from>
    <xdr:ext cx="184731" cy="264560"/>
    <xdr:sp macro="" textlink="">
      <xdr:nvSpPr>
        <xdr:cNvPr id="19" name="Textfeld 18">
          <a:extLst>
            <a:ext uri="{FF2B5EF4-FFF2-40B4-BE49-F238E27FC236}">
              <a16:creationId xmlns:a16="http://schemas.microsoft.com/office/drawing/2014/main" id="{00000000-0008-0000-0200-000013000000}"/>
            </a:ext>
          </a:extLst>
        </xdr:cNvPr>
        <xdr:cNvSpPr txBox="1"/>
      </xdr:nvSpPr>
      <xdr:spPr>
        <a:xfrm>
          <a:off x="6372225"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63</xdr:row>
      <xdr:rowOff>0</xdr:rowOff>
    </xdr:from>
    <xdr:ext cx="184731" cy="264560"/>
    <xdr:sp macro="" textlink="">
      <xdr:nvSpPr>
        <xdr:cNvPr id="20" name="Textfeld 19">
          <a:extLst>
            <a:ext uri="{FF2B5EF4-FFF2-40B4-BE49-F238E27FC236}">
              <a16:creationId xmlns:a16="http://schemas.microsoft.com/office/drawing/2014/main" id="{00000000-0008-0000-0200-000014000000}"/>
            </a:ext>
          </a:extLst>
        </xdr:cNvPr>
        <xdr:cNvSpPr txBox="1"/>
      </xdr:nvSpPr>
      <xdr:spPr>
        <a:xfrm>
          <a:off x="6372225"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64</xdr:row>
      <xdr:rowOff>0</xdr:rowOff>
    </xdr:from>
    <xdr:ext cx="184731" cy="264560"/>
    <xdr:sp macro="" textlink="">
      <xdr:nvSpPr>
        <xdr:cNvPr id="21" name="Textfeld 20">
          <a:extLst>
            <a:ext uri="{FF2B5EF4-FFF2-40B4-BE49-F238E27FC236}">
              <a16:creationId xmlns:a16="http://schemas.microsoft.com/office/drawing/2014/main" id="{00000000-0008-0000-0200-000015000000}"/>
            </a:ext>
          </a:extLst>
        </xdr:cNvPr>
        <xdr:cNvSpPr txBox="1"/>
      </xdr:nvSpPr>
      <xdr:spPr>
        <a:xfrm>
          <a:off x="637222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64</xdr:row>
      <xdr:rowOff>0</xdr:rowOff>
    </xdr:from>
    <xdr:ext cx="184731" cy="264560"/>
    <xdr:sp macro="" textlink="">
      <xdr:nvSpPr>
        <xdr:cNvPr id="22" name="Textfeld 21">
          <a:extLst>
            <a:ext uri="{FF2B5EF4-FFF2-40B4-BE49-F238E27FC236}">
              <a16:creationId xmlns:a16="http://schemas.microsoft.com/office/drawing/2014/main" id="{00000000-0008-0000-0200-000016000000}"/>
            </a:ext>
          </a:extLst>
        </xdr:cNvPr>
        <xdr:cNvSpPr txBox="1"/>
      </xdr:nvSpPr>
      <xdr:spPr>
        <a:xfrm>
          <a:off x="637222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65</xdr:row>
      <xdr:rowOff>0</xdr:rowOff>
    </xdr:from>
    <xdr:ext cx="184731" cy="264560"/>
    <xdr:sp macro="" textlink="">
      <xdr:nvSpPr>
        <xdr:cNvPr id="23" name="Textfeld 22">
          <a:extLst>
            <a:ext uri="{FF2B5EF4-FFF2-40B4-BE49-F238E27FC236}">
              <a16:creationId xmlns:a16="http://schemas.microsoft.com/office/drawing/2014/main" id="{00000000-0008-0000-0200-000017000000}"/>
            </a:ext>
          </a:extLst>
        </xdr:cNvPr>
        <xdr:cNvSpPr txBox="1"/>
      </xdr:nvSpPr>
      <xdr:spPr>
        <a:xfrm>
          <a:off x="6372225" y="1041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65</xdr:row>
      <xdr:rowOff>0</xdr:rowOff>
    </xdr:from>
    <xdr:ext cx="184731" cy="264560"/>
    <xdr:sp macro="" textlink="">
      <xdr:nvSpPr>
        <xdr:cNvPr id="24" name="Textfeld 23">
          <a:extLst>
            <a:ext uri="{FF2B5EF4-FFF2-40B4-BE49-F238E27FC236}">
              <a16:creationId xmlns:a16="http://schemas.microsoft.com/office/drawing/2014/main" id="{00000000-0008-0000-0200-000018000000}"/>
            </a:ext>
          </a:extLst>
        </xdr:cNvPr>
        <xdr:cNvSpPr txBox="1"/>
      </xdr:nvSpPr>
      <xdr:spPr>
        <a:xfrm>
          <a:off x="6372225" y="1041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65</xdr:row>
      <xdr:rowOff>0</xdr:rowOff>
    </xdr:from>
    <xdr:ext cx="184731" cy="264560"/>
    <xdr:sp macro="" textlink="">
      <xdr:nvSpPr>
        <xdr:cNvPr id="25" name="Textfeld 24">
          <a:extLst>
            <a:ext uri="{FF2B5EF4-FFF2-40B4-BE49-F238E27FC236}">
              <a16:creationId xmlns:a16="http://schemas.microsoft.com/office/drawing/2014/main" id="{00000000-0008-0000-0200-000019000000}"/>
            </a:ext>
          </a:extLst>
        </xdr:cNvPr>
        <xdr:cNvSpPr txBox="1"/>
      </xdr:nvSpPr>
      <xdr:spPr>
        <a:xfrm>
          <a:off x="6372225" y="1041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65</xdr:row>
      <xdr:rowOff>0</xdr:rowOff>
    </xdr:from>
    <xdr:ext cx="184731" cy="264560"/>
    <xdr:sp macro="" textlink="">
      <xdr:nvSpPr>
        <xdr:cNvPr id="26" name="Textfeld 25">
          <a:extLst>
            <a:ext uri="{FF2B5EF4-FFF2-40B4-BE49-F238E27FC236}">
              <a16:creationId xmlns:a16="http://schemas.microsoft.com/office/drawing/2014/main" id="{00000000-0008-0000-0200-00001A000000}"/>
            </a:ext>
          </a:extLst>
        </xdr:cNvPr>
        <xdr:cNvSpPr txBox="1"/>
      </xdr:nvSpPr>
      <xdr:spPr>
        <a:xfrm>
          <a:off x="6372225" y="1041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66</xdr:row>
      <xdr:rowOff>0</xdr:rowOff>
    </xdr:from>
    <xdr:ext cx="184731" cy="264560"/>
    <xdr:sp macro="" textlink="">
      <xdr:nvSpPr>
        <xdr:cNvPr id="27" name="Textfeld 26">
          <a:extLst>
            <a:ext uri="{FF2B5EF4-FFF2-40B4-BE49-F238E27FC236}">
              <a16:creationId xmlns:a16="http://schemas.microsoft.com/office/drawing/2014/main" id="{00000000-0008-0000-0200-00001B000000}"/>
            </a:ext>
          </a:extLst>
        </xdr:cNvPr>
        <xdr:cNvSpPr txBox="1"/>
      </xdr:nvSpPr>
      <xdr:spPr>
        <a:xfrm>
          <a:off x="6372225" y="105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66</xdr:row>
      <xdr:rowOff>0</xdr:rowOff>
    </xdr:from>
    <xdr:ext cx="184731" cy="264560"/>
    <xdr:sp macro="" textlink="">
      <xdr:nvSpPr>
        <xdr:cNvPr id="28" name="Textfeld 27">
          <a:extLst>
            <a:ext uri="{FF2B5EF4-FFF2-40B4-BE49-F238E27FC236}">
              <a16:creationId xmlns:a16="http://schemas.microsoft.com/office/drawing/2014/main" id="{00000000-0008-0000-0200-00001C000000}"/>
            </a:ext>
          </a:extLst>
        </xdr:cNvPr>
        <xdr:cNvSpPr txBox="1"/>
      </xdr:nvSpPr>
      <xdr:spPr>
        <a:xfrm>
          <a:off x="6372225" y="105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66</xdr:row>
      <xdr:rowOff>0</xdr:rowOff>
    </xdr:from>
    <xdr:ext cx="184731" cy="264560"/>
    <xdr:sp macro="" textlink="">
      <xdr:nvSpPr>
        <xdr:cNvPr id="29" name="Textfeld 28">
          <a:extLst>
            <a:ext uri="{FF2B5EF4-FFF2-40B4-BE49-F238E27FC236}">
              <a16:creationId xmlns:a16="http://schemas.microsoft.com/office/drawing/2014/main" id="{00000000-0008-0000-0200-00001D000000}"/>
            </a:ext>
          </a:extLst>
        </xdr:cNvPr>
        <xdr:cNvSpPr txBox="1"/>
      </xdr:nvSpPr>
      <xdr:spPr>
        <a:xfrm>
          <a:off x="6372225" y="105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66</xdr:row>
      <xdr:rowOff>0</xdr:rowOff>
    </xdr:from>
    <xdr:ext cx="184731" cy="264560"/>
    <xdr:sp macro="" textlink="">
      <xdr:nvSpPr>
        <xdr:cNvPr id="30" name="Textfeld 29">
          <a:extLst>
            <a:ext uri="{FF2B5EF4-FFF2-40B4-BE49-F238E27FC236}">
              <a16:creationId xmlns:a16="http://schemas.microsoft.com/office/drawing/2014/main" id="{00000000-0008-0000-0200-00001E000000}"/>
            </a:ext>
          </a:extLst>
        </xdr:cNvPr>
        <xdr:cNvSpPr txBox="1"/>
      </xdr:nvSpPr>
      <xdr:spPr>
        <a:xfrm>
          <a:off x="6372225" y="105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67</xdr:row>
      <xdr:rowOff>0</xdr:rowOff>
    </xdr:from>
    <xdr:ext cx="184731" cy="264560"/>
    <xdr:sp macro="" textlink="">
      <xdr:nvSpPr>
        <xdr:cNvPr id="31" name="Textfeld 30">
          <a:extLst>
            <a:ext uri="{FF2B5EF4-FFF2-40B4-BE49-F238E27FC236}">
              <a16:creationId xmlns:a16="http://schemas.microsoft.com/office/drawing/2014/main" id="{00000000-0008-0000-0200-00001F000000}"/>
            </a:ext>
          </a:extLst>
        </xdr:cNvPr>
        <xdr:cNvSpPr txBox="1"/>
      </xdr:nvSpPr>
      <xdr:spPr>
        <a:xfrm>
          <a:off x="6372225" y="107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67</xdr:row>
      <xdr:rowOff>0</xdr:rowOff>
    </xdr:from>
    <xdr:ext cx="184731" cy="264560"/>
    <xdr:sp macro="" textlink="">
      <xdr:nvSpPr>
        <xdr:cNvPr id="32" name="Textfeld 31">
          <a:extLst>
            <a:ext uri="{FF2B5EF4-FFF2-40B4-BE49-F238E27FC236}">
              <a16:creationId xmlns:a16="http://schemas.microsoft.com/office/drawing/2014/main" id="{00000000-0008-0000-0200-000020000000}"/>
            </a:ext>
          </a:extLst>
        </xdr:cNvPr>
        <xdr:cNvSpPr txBox="1"/>
      </xdr:nvSpPr>
      <xdr:spPr>
        <a:xfrm>
          <a:off x="6372225" y="107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62</xdr:row>
      <xdr:rowOff>0</xdr:rowOff>
    </xdr:from>
    <xdr:ext cx="184731" cy="264560"/>
    <xdr:sp macro="" textlink="">
      <xdr:nvSpPr>
        <xdr:cNvPr id="33" name="Textfeld 32">
          <a:extLst>
            <a:ext uri="{FF2B5EF4-FFF2-40B4-BE49-F238E27FC236}">
              <a16:creationId xmlns:a16="http://schemas.microsoft.com/office/drawing/2014/main" id="{00000000-0008-0000-0200-000021000000}"/>
            </a:ext>
          </a:extLst>
        </xdr:cNvPr>
        <xdr:cNvSpPr txBox="1"/>
      </xdr:nvSpPr>
      <xdr:spPr>
        <a:xfrm>
          <a:off x="6372225"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63</xdr:row>
      <xdr:rowOff>0</xdr:rowOff>
    </xdr:from>
    <xdr:ext cx="184731" cy="264560"/>
    <xdr:sp macro="" textlink="">
      <xdr:nvSpPr>
        <xdr:cNvPr id="34" name="Textfeld 33">
          <a:extLst>
            <a:ext uri="{FF2B5EF4-FFF2-40B4-BE49-F238E27FC236}">
              <a16:creationId xmlns:a16="http://schemas.microsoft.com/office/drawing/2014/main" id="{00000000-0008-0000-0200-000022000000}"/>
            </a:ext>
          </a:extLst>
        </xdr:cNvPr>
        <xdr:cNvSpPr txBox="1"/>
      </xdr:nvSpPr>
      <xdr:spPr>
        <a:xfrm>
          <a:off x="6372225"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64</xdr:row>
      <xdr:rowOff>0</xdr:rowOff>
    </xdr:from>
    <xdr:ext cx="184731" cy="264560"/>
    <xdr:sp macro="" textlink="">
      <xdr:nvSpPr>
        <xdr:cNvPr id="35" name="Textfeld 34">
          <a:extLst>
            <a:ext uri="{FF2B5EF4-FFF2-40B4-BE49-F238E27FC236}">
              <a16:creationId xmlns:a16="http://schemas.microsoft.com/office/drawing/2014/main" id="{00000000-0008-0000-0200-000023000000}"/>
            </a:ext>
          </a:extLst>
        </xdr:cNvPr>
        <xdr:cNvSpPr txBox="1"/>
      </xdr:nvSpPr>
      <xdr:spPr>
        <a:xfrm>
          <a:off x="637222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65</xdr:row>
      <xdr:rowOff>0</xdr:rowOff>
    </xdr:from>
    <xdr:ext cx="184731" cy="264560"/>
    <xdr:sp macro="" textlink="">
      <xdr:nvSpPr>
        <xdr:cNvPr id="36" name="Textfeld 35">
          <a:extLst>
            <a:ext uri="{FF2B5EF4-FFF2-40B4-BE49-F238E27FC236}">
              <a16:creationId xmlns:a16="http://schemas.microsoft.com/office/drawing/2014/main" id="{00000000-0008-0000-0200-000024000000}"/>
            </a:ext>
          </a:extLst>
        </xdr:cNvPr>
        <xdr:cNvSpPr txBox="1"/>
      </xdr:nvSpPr>
      <xdr:spPr>
        <a:xfrm>
          <a:off x="6372225" y="1041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66</xdr:row>
      <xdr:rowOff>0</xdr:rowOff>
    </xdr:from>
    <xdr:ext cx="184731" cy="264560"/>
    <xdr:sp macro="" textlink="">
      <xdr:nvSpPr>
        <xdr:cNvPr id="37" name="Textfeld 36">
          <a:extLst>
            <a:ext uri="{FF2B5EF4-FFF2-40B4-BE49-F238E27FC236}">
              <a16:creationId xmlns:a16="http://schemas.microsoft.com/office/drawing/2014/main" id="{00000000-0008-0000-0200-000025000000}"/>
            </a:ext>
          </a:extLst>
        </xdr:cNvPr>
        <xdr:cNvSpPr txBox="1"/>
      </xdr:nvSpPr>
      <xdr:spPr>
        <a:xfrm>
          <a:off x="6372225" y="105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18</xdr:col>
      <xdr:colOff>200025</xdr:colOff>
      <xdr:row>67</xdr:row>
      <xdr:rowOff>0</xdr:rowOff>
    </xdr:from>
    <xdr:ext cx="184731" cy="264560"/>
    <xdr:sp macro="" textlink="">
      <xdr:nvSpPr>
        <xdr:cNvPr id="38" name="Textfeld 37">
          <a:extLst>
            <a:ext uri="{FF2B5EF4-FFF2-40B4-BE49-F238E27FC236}">
              <a16:creationId xmlns:a16="http://schemas.microsoft.com/office/drawing/2014/main" id="{00000000-0008-0000-0200-000026000000}"/>
            </a:ext>
          </a:extLst>
        </xdr:cNvPr>
        <xdr:cNvSpPr txBox="1"/>
      </xdr:nvSpPr>
      <xdr:spPr>
        <a:xfrm>
          <a:off x="6372225" y="107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209550</xdr:colOff>
      <xdr:row>119</xdr:row>
      <xdr:rowOff>0</xdr:rowOff>
    </xdr:from>
    <xdr:ext cx="184731" cy="264560"/>
    <xdr:sp macro="" textlink="">
      <xdr:nvSpPr>
        <xdr:cNvPr id="39" name="Textfeld 38">
          <a:extLst>
            <a:ext uri="{FF2B5EF4-FFF2-40B4-BE49-F238E27FC236}">
              <a16:creationId xmlns:a16="http://schemas.microsoft.com/office/drawing/2014/main" id="{00000000-0008-0000-0200-000027000000}"/>
            </a:ext>
          </a:extLst>
        </xdr:cNvPr>
        <xdr:cNvSpPr txBox="1"/>
      </xdr:nvSpPr>
      <xdr:spPr>
        <a:xfrm>
          <a:off x="58102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209550</xdr:colOff>
      <xdr:row>119</xdr:row>
      <xdr:rowOff>0</xdr:rowOff>
    </xdr:from>
    <xdr:ext cx="184731" cy="264560"/>
    <xdr:sp macro="" textlink="">
      <xdr:nvSpPr>
        <xdr:cNvPr id="40" name="Textfeld 39">
          <a:extLst>
            <a:ext uri="{FF2B5EF4-FFF2-40B4-BE49-F238E27FC236}">
              <a16:creationId xmlns:a16="http://schemas.microsoft.com/office/drawing/2014/main" id="{00000000-0008-0000-0200-000028000000}"/>
            </a:ext>
          </a:extLst>
        </xdr:cNvPr>
        <xdr:cNvSpPr txBox="1"/>
      </xdr:nvSpPr>
      <xdr:spPr>
        <a:xfrm>
          <a:off x="58102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twoCellAnchor editAs="oneCell">
    <xdr:from>
      <xdr:col>3</xdr:col>
      <xdr:colOff>419100</xdr:colOff>
      <xdr:row>126</xdr:row>
      <xdr:rowOff>0</xdr:rowOff>
    </xdr:from>
    <xdr:to>
      <xdr:col>5</xdr:col>
      <xdr:colOff>257175</xdr:colOff>
      <xdr:row>129</xdr:row>
      <xdr:rowOff>47625</xdr:rowOff>
    </xdr:to>
    <xdr:pic>
      <xdr:nvPicPr>
        <xdr:cNvPr id="367815" name="Grafik 2" descr="Lorry_881.JPG">
          <a:extLst>
            <a:ext uri="{FF2B5EF4-FFF2-40B4-BE49-F238E27FC236}">
              <a16:creationId xmlns:a16="http://schemas.microsoft.com/office/drawing/2014/main" id="{00000000-0008-0000-0200-0000C79C05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14475" y="20164425"/>
          <a:ext cx="847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352425</xdr:colOff>
      <xdr:row>137</xdr:row>
      <xdr:rowOff>19050</xdr:rowOff>
    </xdr:from>
    <xdr:to>
      <xdr:col>5</xdr:col>
      <xdr:colOff>200025</xdr:colOff>
      <xdr:row>139</xdr:row>
      <xdr:rowOff>152400</xdr:rowOff>
    </xdr:to>
    <xdr:pic>
      <xdr:nvPicPr>
        <xdr:cNvPr id="367816" name="Grafik 3" descr="Lorry_882.JPG">
          <a:extLst>
            <a:ext uri="{FF2B5EF4-FFF2-40B4-BE49-F238E27FC236}">
              <a16:creationId xmlns:a16="http://schemas.microsoft.com/office/drawing/2014/main" id="{00000000-0008-0000-0200-0000C89C05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14475" y="21974175"/>
          <a:ext cx="790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209550</xdr:colOff>
      <xdr:row>102</xdr:row>
      <xdr:rowOff>0</xdr:rowOff>
    </xdr:from>
    <xdr:ext cx="184731" cy="264560"/>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581025" y="1588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209550</xdr:colOff>
      <xdr:row>102</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581025" y="1588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twoCellAnchor>
    <xdr:from>
      <xdr:col>11</xdr:col>
      <xdr:colOff>266700</xdr:colOff>
      <xdr:row>1</xdr:row>
      <xdr:rowOff>133350</xdr:rowOff>
    </xdr:from>
    <xdr:to>
      <xdr:col>13</xdr:col>
      <xdr:colOff>9525</xdr:colOff>
      <xdr:row>3</xdr:row>
      <xdr:rowOff>28575</xdr:rowOff>
    </xdr:to>
    <xdr:sp macro="" textlink="">
      <xdr:nvSpPr>
        <xdr:cNvPr id="4" name="Ellipse 3">
          <a:extLst>
            <a:ext uri="{FF2B5EF4-FFF2-40B4-BE49-F238E27FC236}">
              <a16:creationId xmlns:a16="http://schemas.microsoft.com/office/drawing/2014/main" id="{00000000-0008-0000-0300-000004000000}"/>
            </a:ext>
          </a:extLst>
        </xdr:cNvPr>
        <xdr:cNvSpPr/>
      </xdr:nvSpPr>
      <xdr:spPr>
        <a:xfrm>
          <a:off x="5086350" y="390525"/>
          <a:ext cx="323850"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de-DE"/>
        </a:p>
      </xdr:txBody>
    </xdr:sp>
    <xdr:clientData/>
  </xdr:twoCellAnchor>
  <xdr:oneCellAnchor>
    <xdr:from>
      <xdr:col>1</xdr:col>
      <xdr:colOff>200025</xdr:colOff>
      <xdr:row>102</xdr:row>
      <xdr:rowOff>0</xdr:rowOff>
    </xdr:from>
    <xdr:ext cx="184731" cy="264560"/>
    <xdr:sp macro="" textlink="">
      <xdr:nvSpPr>
        <xdr:cNvPr id="5" name="Textfeld 4">
          <a:extLst>
            <a:ext uri="{FF2B5EF4-FFF2-40B4-BE49-F238E27FC236}">
              <a16:creationId xmlns:a16="http://schemas.microsoft.com/office/drawing/2014/main" id="{00000000-0008-0000-0300-000005000000}"/>
            </a:ext>
          </a:extLst>
        </xdr:cNvPr>
        <xdr:cNvSpPr txBox="1"/>
      </xdr:nvSpPr>
      <xdr:spPr>
        <a:xfrm>
          <a:off x="571500" y="1588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200025</xdr:colOff>
      <xdr:row>102</xdr:row>
      <xdr:rowOff>0</xdr:rowOff>
    </xdr:from>
    <xdr:ext cx="184731" cy="264560"/>
    <xdr:sp macro="" textlink="">
      <xdr:nvSpPr>
        <xdr:cNvPr id="6" name="Textfeld 5">
          <a:extLst>
            <a:ext uri="{FF2B5EF4-FFF2-40B4-BE49-F238E27FC236}">
              <a16:creationId xmlns:a16="http://schemas.microsoft.com/office/drawing/2014/main" id="{00000000-0008-0000-0300-000006000000}"/>
            </a:ext>
          </a:extLst>
        </xdr:cNvPr>
        <xdr:cNvSpPr txBox="1"/>
      </xdr:nvSpPr>
      <xdr:spPr>
        <a:xfrm>
          <a:off x="571500" y="1588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twoCellAnchor editAs="oneCell">
    <xdr:from>
      <xdr:col>0</xdr:col>
      <xdr:colOff>0</xdr:colOff>
      <xdr:row>0</xdr:row>
      <xdr:rowOff>0</xdr:rowOff>
    </xdr:from>
    <xdr:to>
      <xdr:col>6</xdr:col>
      <xdr:colOff>171450</xdr:colOff>
      <xdr:row>3</xdr:row>
      <xdr:rowOff>142875</xdr:rowOff>
    </xdr:to>
    <xdr:pic>
      <xdr:nvPicPr>
        <xdr:cNvPr id="365659" name="Picture 1" descr="rinstrum">
          <a:extLst>
            <a:ext uri="{FF2B5EF4-FFF2-40B4-BE49-F238E27FC236}">
              <a16:creationId xmlns:a16="http://schemas.microsoft.com/office/drawing/2014/main" id="{00000000-0008-0000-0300-00005B94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95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209550</xdr:colOff>
      <xdr:row>109</xdr:row>
      <xdr:rowOff>0</xdr:rowOff>
    </xdr:from>
    <xdr:ext cx="184731" cy="264560"/>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561975" y="120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209550</xdr:colOff>
      <xdr:row>109</xdr:row>
      <xdr:rowOff>0</xdr:rowOff>
    </xdr:from>
    <xdr:ext cx="184731" cy="264560"/>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561975" y="120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twoCellAnchor>
    <xdr:from>
      <xdr:col>11</xdr:col>
      <xdr:colOff>266700</xdr:colOff>
      <xdr:row>1</xdr:row>
      <xdr:rowOff>238124</xdr:rowOff>
    </xdr:from>
    <xdr:to>
      <xdr:col>12</xdr:col>
      <xdr:colOff>219075</xdr:colOff>
      <xdr:row>3</xdr:row>
      <xdr:rowOff>28574</xdr:rowOff>
    </xdr:to>
    <xdr:sp macro="" textlink="">
      <xdr:nvSpPr>
        <xdr:cNvPr id="5" name="Ellipse 4">
          <a:extLst>
            <a:ext uri="{FF2B5EF4-FFF2-40B4-BE49-F238E27FC236}">
              <a16:creationId xmlns:a16="http://schemas.microsoft.com/office/drawing/2014/main" id="{00000000-0008-0000-0400-000005000000}"/>
            </a:ext>
          </a:extLst>
        </xdr:cNvPr>
        <xdr:cNvSpPr/>
      </xdr:nvSpPr>
      <xdr:spPr>
        <a:xfrm>
          <a:off x="5095875" y="495299"/>
          <a:ext cx="266700"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de-DE"/>
        </a:p>
      </xdr:txBody>
    </xdr:sp>
    <xdr:clientData/>
  </xdr:twoCellAnchor>
  <xdr:oneCellAnchor>
    <xdr:from>
      <xdr:col>1</xdr:col>
      <xdr:colOff>200025</xdr:colOff>
      <xdr:row>109</xdr:row>
      <xdr:rowOff>0</xdr:rowOff>
    </xdr:from>
    <xdr:ext cx="184731" cy="264560"/>
    <xdr:sp macro="" textlink="">
      <xdr:nvSpPr>
        <xdr:cNvPr id="6" name="Textfeld 5">
          <a:extLst>
            <a:ext uri="{FF2B5EF4-FFF2-40B4-BE49-F238E27FC236}">
              <a16:creationId xmlns:a16="http://schemas.microsoft.com/office/drawing/2014/main" id="{00000000-0008-0000-0400-000006000000}"/>
            </a:ext>
          </a:extLst>
        </xdr:cNvPr>
        <xdr:cNvSpPr txBox="1"/>
      </xdr:nvSpPr>
      <xdr:spPr>
        <a:xfrm>
          <a:off x="571500"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200025</xdr:colOff>
      <xdr:row>109</xdr:row>
      <xdr:rowOff>0</xdr:rowOff>
    </xdr:from>
    <xdr:ext cx="184731" cy="264560"/>
    <xdr:sp macro="" textlink="">
      <xdr:nvSpPr>
        <xdr:cNvPr id="7" name="Textfeld 6">
          <a:extLst>
            <a:ext uri="{FF2B5EF4-FFF2-40B4-BE49-F238E27FC236}">
              <a16:creationId xmlns:a16="http://schemas.microsoft.com/office/drawing/2014/main" id="{00000000-0008-0000-0400-000007000000}"/>
            </a:ext>
          </a:extLst>
        </xdr:cNvPr>
        <xdr:cNvSpPr txBox="1"/>
      </xdr:nvSpPr>
      <xdr:spPr>
        <a:xfrm>
          <a:off x="571500"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twoCellAnchor editAs="oneCell">
    <xdr:from>
      <xdr:col>0</xdr:col>
      <xdr:colOff>0</xdr:colOff>
      <xdr:row>0</xdr:row>
      <xdr:rowOff>0</xdr:rowOff>
    </xdr:from>
    <xdr:to>
      <xdr:col>6</xdr:col>
      <xdr:colOff>171450</xdr:colOff>
      <xdr:row>3</xdr:row>
      <xdr:rowOff>38100</xdr:rowOff>
    </xdr:to>
    <xdr:pic>
      <xdr:nvPicPr>
        <xdr:cNvPr id="348037" name="Picture 1" descr="rinstrum">
          <a:extLst>
            <a:ext uri="{FF2B5EF4-FFF2-40B4-BE49-F238E27FC236}">
              <a16:creationId xmlns:a16="http://schemas.microsoft.com/office/drawing/2014/main" id="{00000000-0008-0000-0400-0000854F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95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209550</xdr:colOff>
      <xdr:row>108</xdr:row>
      <xdr:rowOff>0</xdr:rowOff>
    </xdr:from>
    <xdr:ext cx="184731" cy="264560"/>
    <xdr:sp macro="" textlink="">
      <xdr:nvSpPr>
        <xdr:cNvPr id="2" name="Textfeld 1">
          <a:extLst>
            <a:ext uri="{FF2B5EF4-FFF2-40B4-BE49-F238E27FC236}">
              <a16:creationId xmlns:a16="http://schemas.microsoft.com/office/drawing/2014/main" id="{D59D884C-0F38-42EF-8C51-03DED82B5E92}"/>
            </a:ext>
          </a:extLst>
        </xdr:cNvPr>
        <xdr:cNvSpPr txBox="1"/>
      </xdr:nvSpPr>
      <xdr:spPr>
        <a:xfrm>
          <a:off x="581025"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209550</xdr:colOff>
      <xdr:row>108</xdr:row>
      <xdr:rowOff>0</xdr:rowOff>
    </xdr:from>
    <xdr:ext cx="184731" cy="264560"/>
    <xdr:sp macro="" textlink="">
      <xdr:nvSpPr>
        <xdr:cNvPr id="3" name="Textfeld 2">
          <a:extLst>
            <a:ext uri="{FF2B5EF4-FFF2-40B4-BE49-F238E27FC236}">
              <a16:creationId xmlns:a16="http://schemas.microsoft.com/office/drawing/2014/main" id="{EC8D201A-AD52-4706-AC1A-453972CAF4B7}"/>
            </a:ext>
          </a:extLst>
        </xdr:cNvPr>
        <xdr:cNvSpPr txBox="1"/>
      </xdr:nvSpPr>
      <xdr:spPr>
        <a:xfrm>
          <a:off x="581025"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twoCellAnchor>
    <xdr:from>
      <xdr:col>11</xdr:col>
      <xdr:colOff>266700</xdr:colOff>
      <xdr:row>1</xdr:row>
      <xdr:rowOff>238124</xdr:rowOff>
    </xdr:from>
    <xdr:to>
      <xdr:col>12</xdr:col>
      <xdr:colOff>228600</xdr:colOff>
      <xdr:row>3</xdr:row>
      <xdr:rowOff>28574</xdr:rowOff>
    </xdr:to>
    <xdr:sp macro="" textlink="">
      <xdr:nvSpPr>
        <xdr:cNvPr id="4" name="Ellipse 3">
          <a:extLst>
            <a:ext uri="{FF2B5EF4-FFF2-40B4-BE49-F238E27FC236}">
              <a16:creationId xmlns:a16="http://schemas.microsoft.com/office/drawing/2014/main" id="{EACB7EC0-8673-4D6A-B73E-A8E4147BF40E}"/>
            </a:ext>
          </a:extLst>
        </xdr:cNvPr>
        <xdr:cNvSpPr/>
      </xdr:nvSpPr>
      <xdr:spPr>
        <a:xfrm>
          <a:off x="5086350" y="495299"/>
          <a:ext cx="276225"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de-DE"/>
        </a:p>
      </xdr:txBody>
    </xdr:sp>
    <xdr:clientData/>
  </xdr:twoCellAnchor>
  <xdr:oneCellAnchor>
    <xdr:from>
      <xdr:col>1</xdr:col>
      <xdr:colOff>200025</xdr:colOff>
      <xdr:row>108</xdr:row>
      <xdr:rowOff>0</xdr:rowOff>
    </xdr:from>
    <xdr:ext cx="184731" cy="264560"/>
    <xdr:sp macro="" textlink="">
      <xdr:nvSpPr>
        <xdr:cNvPr id="5" name="Textfeld 4">
          <a:extLst>
            <a:ext uri="{FF2B5EF4-FFF2-40B4-BE49-F238E27FC236}">
              <a16:creationId xmlns:a16="http://schemas.microsoft.com/office/drawing/2014/main" id="{07ED0C91-D01F-4CE8-B607-64D19918DF17}"/>
            </a:ext>
          </a:extLst>
        </xdr:cNvPr>
        <xdr:cNvSpPr txBox="1"/>
      </xdr:nvSpPr>
      <xdr:spPr>
        <a:xfrm>
          <a:off x="57150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200025</xdr:colOff>
      <xdr:row>108</xdr:row>
      <xdr:rowOff>0</xdr:rowOff>
    </xdr:from>
    <xdr:ext cx="184731" cy="264560"/>
    <xdr:sp macro="" textlink="">
      <xdr:nvSpPr>
        <xdr:cNvPr id="6" name="Textfeld 5">
          <a:extLst>
            <a:ext uri="{FF2B5EF4-FFF2-40B4-BE49-F238E27FC236}">
              <a16:creationId xmlns:a16="http://schemas.microsoft.com/office/drawing/2014/main" id="{4AE9E7A3-9530-4321-8218-65C103E37B73}"/>
            </a:ext>
          </a:extLst>
        </xdr:cNvPr>
        <xdr:cNvSpPr txBox="1"/>
      </xdr:nvSpPr>
      <xdr:spPr>
        <a:xfrm>
          <a:off x="571500" y="174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twoCellAnchor editAs="oneCell">
    <xdr:from>
      <xdr:col>0</xdr:col>
      <xdr:colOff>0</xdr:colOff>
      <xdr:row>0</xdr:row>
      <xdr:rowOff>0</xdr:rowOff>
    </xdr:from>
    <xdr:to>
      <xdr:col>6</xdr:col>
      <xdr:colOff>171450</xdr:colOff>
      <xdr:row>3</xdr:row>
      <xdr:rowOff>38100</xdr:rowOff>
    </xdr:to>
    <xdr:pic>
      <xdr:nvPicPr>
        <xdr:cNvPr id="7" name="Picture 1" descr="rinstrum">
          <a:extLst>
            <a:ext uri="{FF2B5EF4-FFF2-40B4-BE49-F238E27FC236}">
              <a16:creationId xmlns:a16="http://schemas.microsoft.com/office/drawing/2014/main" id="{7459CDF3-6712-4428-A1E9-F3A67108E3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194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209550</xdr:colOff>
      <xdr:row>112</xdr:row>
      <xdr:rowOff>0</xdr:rowOff>
    </xdr:from>
    <xdr:ext cx="184731" cy="264560"/>
    <xdr:sp macro="" textlink="">
      <xdr:nvSpPr>
        <xdr:cNvPr id="2" name="Textfeld 1">
          <a:extLst>
            <a:ext uri="{FF2B5EF4-FFF2-40B4-BE49-F238E27FC236}">
              <a16:creationId xmlns:a16="http://schemas.microsoft.com/office/drawing/2014/main" id="{00000000-0008-0000-0600-000002000000}"/>
            </a:ext>
          </a:extLst>
        </xdr:cNvPr>
        <xdr:cNvSpPr txBox="1"/>
      </xdr:nvSpPr>
      <xdr:spPr>
        <a:xfrm>
          <a:off x="581025" y="1640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209550</xdr:colOff>
      <xdr:row>112</xdr:row>
      <xdr:rowOff>0</xdr:rowOff>
    </xdr:from>
    <xdr:ext cx="184731" cy="264560"/>
    <xdr:sp macro="" textlink="">
      <xdr:nvSpPr>
        <xdr:cNvPr id="3" name="Textfeld 2">
          <a:extLst>
            <a:ext uri="{FF2B5EF4-FFF2-40B4-BE49-F238E27FC236}">
              <a16:creationId xmlns:a16="http://schemas.microsoft.com/office/drawing/2014/main" id="{00000000-0008-0000-0600-000003000000}"/>
            </a:ext>
          </a:extLst>
        </xdr:cNvPr>
        <xdr:cNvSpPr txBox="1"/>
      </xdr:nvSpPr>
      <xdr:spPr>
        <a:xfrm>
          <a:off x="581025" y="1640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twoCellAnchor>
    <xdr:from>
      <xdr:col>11</xdr:col>
      <xdr:colOff>266700</xdr:colOff>
      <xdr:row>1</xdr:row>
      <xdr:rowOff>238124</xdr:rowOff>
    </xdr:from>
    <xdr:to>
      <xdr:col>12</xdr:col>
      <xdr:colOff>238125</xdr:colOff>
      <xdr:row>3</xdr:row>
      <xdr:rowOff>28574</xdr:rowOff>
    </xdr:to>
    <xdr:sp macro="" textlink="">
      <xdr:nvSpPr>
        <xdr:cNvPr id="4" name="Ellipse 3">
          <a:extLst>
            <a:ext uri="{FF2B5EF4-FFF2-40B4-BE49-F238E27FC236}">
              <a16:creationId xmlns:a16="http://schemas.microsoft.com/office/drawing/2014/main" id="{00000000-0008-0000-0600-000004000000}"/>
            </a:ext>
          </a:extLst>
        </xdr:cNvPr>
        <xdr:cNvSpPr/>
      </xdr:nvSpPr>
      <xdr:spPr>
        <a:xfrm>
          <a:off x="5086350" y="476249"/>
          <a:ext cx="285750"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de-DE"/>
        </a:p>
      </xdr:txBody>
    </xdr:sp>
    <xdr:clientData/>
  </xdr:twoCellAnchor>
  <xdr:oneCellAnchor>
    <xdr:from>
      <xdr:col>1</xdr:col>
      <xdr:colOff>200025</xdr:colOff>
      <xdr:row>112</xdr:row>
      <xdr:rowOff>0</xdr:rowOff>
    </xdr:from>
    <xdr:ext cx="184731" cy="264560"/>
    <xdr:sp macro="" textlink="">
      <xdr:nvSpPr>
        <xdr:cNvPr id="5" name="Textfeld 4">
          <a:extLst>
            <a:ext uri="{FF2B5EF4-FFF2-40B4-BE49-F238E27FC236}">
              <a16:creationId xmlns:a16="http://schemas.microsoft.com/office/drawing/2014/main" id="{00000000-0008-0000-0600-000005000000}"/>
            </a:ext>
          </a:extLst>
        </xdr:cNvPr>
        <xdr:cNvSpPr txBox="1"/>
      </xdr:nvSpPr>
      <xdr:spPr>
        <a:xfrm>
          <a:off x="571500" y="1640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200025</xdr:colOff>
      <xdr:row>112</xdr:row>
      <xdr:rowOff>0</xdr:rowOff>
    </xdr:from>
    <xdr:ext cx="184731" cy="264560"/>
    <xdr:sp macro="" textlink="">
      <xdr:nvSpPr>
        <xdr:cNvPr id="6" name="Textfeld 5">
          <a:extLst>
            <a:ext uri="{FF2B5EF4-FFF2-40B4-BE49-F238E27FC236}">
              <a16:creationId xmlns:a16="http://schemas.microsoft.com/office/drawing/2014/main" id="{00000000-0008-0000-0600-000006000000}"/>
            </a:ext>
          </a:extLst>
        </xdr:cNvPr>
        <xdr:cNvSpPr txBox="1"/>
      </xdr:nvSpPr>
      <xdr:spPr>
        <a:xfrm>
          <a:off x="571500" y="1640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twoCellAnchor editAs="oneCell">
    <xdr:from>
      <xdr:col>0</xdr:col>
      <xdr:colOff>0</xdr:colOff>
      <xdr:row>0</xdr:row>
      <xdr:rowOff>0</xdr:rowOff>
    </xdr:from>
    <xdr:to>
      <xdr:col>6</xdr:col>
      <xdr:colOff>171450</xdr:colOff>
      <xdr:row>3</xdr:row>
      <xdr:rowOff>57150</xdr:rowOff>
    </xdr:to>
    <xdr:pic>
      <xdr:nvPicPr>
        <xdr:cNvPr id="355161" name="Picture 1" descr="rinstrum">
          <a:extLst>
            <a:ext uri="{FF2B5EF4-FFF2-40B4-BE49-F238E27FC236}">
              <a16:creationId xmlns:a16="http://schemas.microsoft.com/office/drawing/2014/main" id="{00000000-0008-0000-0600-0000596B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95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209550</xdr:colOff>
      <xdr:row>114</xdr:row>
      <xdr:rowOff>0</xdr:rowOff>
    </xdr:from>
    <xdr:ext cx="184731" cy="264560"/>
    <xdr:sp macro="" textlink="">
      <xdr:nvSpPr>
        <xdr:cNvPr id="8" name="Textfeld 7">
          <a:extLst>
            <a:ext uri="{FF2B5EF4-FFF2-40B4-BE49-F238E27FC236}">
              <a16:creationId xmlns:a16="http://schemas.microsoft.com/office/drawing/2014/main" id="{00000000-0008-0000-0600-000008000000}"/>
            </a:ext>
          </a:extLst>
        </xdr:cNvPr>
        <xdr:cNvSpPr txBox="1"/>
      </xdr:nvSpPr>
      <xdr:spPr>
        <a:xfrm>
          <a:off x="581025" y="168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209550</xdr:colOff>
      <xdr:row>114</xdr:row>
      <xdr:rowOff>0</xdr:rowOff>
    </xdr:from>
    <xdr:ext cx="184731" cy="264560"/>
    <xdr:sp macro="" textlink="">
      <xdr:nvSpPr>
        <xdr:cNvPr id="9" name="Textfeld 8">
          <a:extLst>
            <a:ext uri="{FF2B5EF4-FFF2-40B4-BE49-F238E27FC236}">
              <a16:creationId xmlns:a16="http://schemas.microsoft.com/office/drawing/2014/main" id="{00000000-0008-0000-0600-000009000000}"/>
            </a:ext>
          </a:extLst>
        </xdr:cNvPr>
        <xdr:cNvSpPr txBox="1"/>
      </xdr:nvSpPr>
      <xdr:spPr>
        <a:xfrm>
          <a:off x="581025" y="168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twoCellAnchor editAs="oneCell">
    <xdr:from>
      <xdr:col>3</xdr:col>
      <xdr:colOff>419100</xdr:colOff>
      <xdr:row>121</xdr:row>
      <xdr:rowOff>0</xdr:rowOff>
    </xdr:from>
    <xdr:to>
      <xdr:col>5</xdr:col>
      <xdr:colOff>257175</xdr:colOff>
      <xdr:row>124</xdr:row>
      <xdr:rowOff>38100</xdr:rowOff>
    </xdr:to>
    <xdr:pic>
      <xdr:nvPicPr>
        <xdr:cNvPr id="355164" name="Grafik 2" descr="Lorry_881.JPG">
          <a:extLst>
            <a:ext uri="{FF2B5EF4-FFF2-40B4-BE49-F238E27FC236}">
              <a16:creationId xmlns:a16="http://schemas.microsoft.com/office/drawing/2014/main" id="{00000000-0008-0000-0600-00005C6B05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2575" y="18259425"/>
          <a:ext cx="847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419100</xdr:colOff>
      <xdr:row>130</xdr:row>
      <xdr:rowOff>76200</xdr:rowOff>
    </xdr:from>
    <xdr:to>
      <xdr:col>5</xdr:col>
      <xdr:colOff>209550</xdr:colOff>
      <xdr:row>133</xdr:row>
      <xdr:rowOff>47625</xdr:rowOff>
    </xdr:to>
    <xdr:pic>
      <xdr:nvPicPr>
        <xdr:cNvPr id="355165" name="Grafik 3" descr="Lorry_882.JPG">
          <a:extLst>
            <a:ext uri="{FF2B5EF4-FFF2-40B4-BE49-F238E27FC236}">
              <a16:creationId xmlns:a16="http://schemas.microsoft.com/office/drawing/2014/main" id="{00000000-0008-0000-0600-00005D6B05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52575" y="19802475"/>
          <a:ext cx="800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209550</xdr:colOff>
      <xdr:row>82</xdr:row>
      <xdr:rowOff>0</xdr:rowOff>
    </xdr:from>
    <xdr:ext cx="184731" cy="264560"/>
    <xdr:sp macro="" textlink="">
      <xdr:nvSpPr>
        <xdr:cNvPr id="2" name="Textfeld 1">
          <a:extLst>
            <a:ext uri="{FF2B5EF4-FFF2-40B4-BE49-F238E27FC236}">
              <a16:creationId xmlns:a16="http://schemas.microsoft.com/office/drawing/2014/main" id="{00000000-0008-0000-0700-000002000000}"/>
            </a:ext>
          </a:extLst>
        </xdr:cNvPr>
        <xdr:cNvSpPr txBox="1"/>
      </xdr:nvSpPr>
      <xdr:spPr>
        <a:xfrm>
          <a:off x="581025" y="131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209550</xdr:colOff>
      <xdr:row>82</xdr:row>
      <xdr:rowOff>0</xdr:rowOff>
    </xdr:from>
    <xdr:ext cx="184731" cy="264560"/>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81025" y="131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twoCellAnchor>
    <xdr:from>
      <xdr:col>11</xdr:col>
      <xdr:colOff>266700</xdr:colOff>
      <xdr:row>1</xdr:row>
      <xdr:rowOff>133350</xdr:rowOff>
    </xdr:from>
    <xdr:to>
      <xdr:col>13</xdr:col>
      <xdr:colOff>9525</xdr:colOff>
      <xdr:row>3</xdr:row>
      <xdr:rowOff>28575</xdr:rowOff>
    </xdr:to>
    <xdr:sp macro="" textlink="">
      <xdr:nvSpPr>
        <xdr:cNvPr id="4" name="Ellipse 3">
          <a:extLst>
            <a:ext uri="{FF2B5EF4-FFF2-40B4-BE49-F238E27FC236}">
              <a16:creationId xmlns:a16="http://schemas.microsoft.com/office/drawing/2014/main" id="{00000000-0008-0000-0700-000004000000}"/>
            </a:ext>
          </a:extLst>
        </xdr:cNvPr>
        <xdr:cNvSpPr/>
      </xdr:nvSpPr>
      <xdr:spPr>
        <a:xfrm>
          <a:off x="5095875" y="390525"/>
          <a:ext cx="323850"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de-DE"/>
        </a:p>
      </xdr:txBody>
    </xdr:sp>
    <xdr:clientData/>
  </xdr:twoCellAnchor>
  <xdr:oneCellAnchor>
    <xdr:from>
      <xdr:col>1</xdr:col>
      <xdr:colOff>200025</xdr:colOff>
      <xdr:row>82</xdr:row>
      <xdr:rowOff>0</xdr:rowOff>
    </xdr:from>
    <xdr:ext cx="184731" cy="264560"/>
    <xdr:sp macro="" textlink="">
      <xdr:nvSpPr>
        <xdr:cNvPr id="5" name="Textfeld 4">
          <a:extLst>
            <a:ext uri="{FF2B5EF4-FFF2-40B4-BE49-F238E27FC236}">
              <a16:creationId xmlns:a16="http://schemas.microsoft.com/office/drawing/2014/main" id="{00000000-0008-0000-0700-000005000000}"/>
            </a:ext>
          </a:extLst>
        </xdr:cNvPr>
        <xdr:cNvSpPr txBox="1"/>
      </xdr:nvSpPr>
      <xdr:spPr>
        <a:xfrm>
          <a:off x="571500" y="131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200025</xdr:colOff>
      <xdr:row>82</xdr:row>
      <xdr:rowOff>0</xdr:rowOff>
    </xdr:from>
    <xdr:ext cx="184731" cy="264560"/>
    <xdr:sp macro="" textlink="">
      <xdr:nvSpPr>
        <xdr:cNvPr id="6" name="Textfeld 5">
          <a:extLst>
            <a:ext uri="{FF2B5EF4-FFF2-40B4-BE49-F238E27FC236}">
              <a16:creationId xmlns:a16="http://schemas.microsoft.com/office/drawing/2014/main" id="{00000000-0008-0000-0700-000006000000}"/>
            </a:ext>
          </a:extLst>
        </xdr:cNvPr>
        <xdr:cNvSpPr txBox="1"/>
      </xdr:nvSpPr>
      <xdr:spPr>
        <a:xfrm>
          <a:off x="571500" y="131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twoCellAnchor editAs="oneCell">
    <xdr:from>
      <xdr:col>0</xdr:col>
      <xdr:colOff>0</xdr:colOff>
      <xdr:row>0</xdr:row>
      <xdr:rowOff>0</xdr:rowOff>
    </xdr:from>
    <xdr:to>
      <xdr:col>6</xdr:col>
      <xdr:colOff>171450</xdr:colOff>
      <xdr:row>3</xdr:row>
      <xdr:rowOff>142875</xdr:rowOff>
    </xdr:to>
    <xdr:pic>
      <xdr:nvPicPr>
        <xdr:cNvPr id="7" name="Picture 1" descr="rinstrum">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194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209550</xdr:colOff>
      <xdr:row>102</xdr:row>
      <xdr:rowOff>0</xdr:rowOff>
    </xdr:from>
    <xdr:ext cx="184731" cy="264560"/>
    <xdr:sp macro="" textlink="">
      <xdr:nvSpPr>
        <xdr:cNvPr id="2" name="Textfeld 1">
          <a:extLst>
            <a:ext uri="{FF2B5EF4-FFF2-40B4-BE49-F238E27FC236}">
              <a16:creationId xmlns:a16="http://schemas.microsoft.com/office/drawing/2014/main" id="{00000000-0008-0000-0800-000002000000}"/>
            </a:ext>
          </a:extLst>
        </xdr:cNvPr>
        <xdr:cNvSpPr txBox="1"/>
      </xdr:nvSpPr>
      <xdr:spPr>
        <a:xfrm>
          <a:off x="581025" y="1637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209550</xdr:colOff>
      <xdr:row>102</xdr:row>
      <xdr:rowOff>0</xdr:rowOff>
    </xdr:from>
    <xdr:ext cx="184731" cy="264560"/>
    <xdr:sp macro="" textlink="">
      <xdr:nvSpPr>
        <xdr:cNvPr id="3" name="Textfeld 2">
          <a:extLst>
            <a:ext uri="{FF2B5EF4-FFF2-40B4-BE49-F238E27FC236}">
              <a16:creationId xmlns:a16="http://schemas.microsoft.com/office/drawing/2014/main" id="{00000000-0008-0000-0800-000003000000}"/>
            </a:ext>
          </a:extLst>
        </xdr:cNvPr>
        <xdr:cNvSpPr txBox="1"/>
      </xdr:nvSpPr>
      <xdr:spPr>
        <a:xfrm>
          <a:off x="581025" y="1637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twoCellAnchor>
    <xdr:from>
      <xdr:col>11</xdr:col>
      <xdr:colOff>266700</xdr:colOff>
      <xdr:row>1</xdr:row>
      <xdr:rowOff>133350</xdr:rowOff>
    </xdr:from>
    <xdr:to>
      <xdr:col>13</xdr:col>
      <xdr:colOff>9525</xdr:colOff>
      <xdr:row>3</xdr:row>
      <xdr:rowOff>28575</xdr:rowOff>
    </xdr:to>
    <xdr:sp macro="" textlink="">
      <xdr:nvSpPr>
        <xdr:cNvPr id="4" name="Ellipse 3">
          <a:extLst>
            <a:ext uri="{FF2B5EF4-FFF2-40B4-BE49-F238E27FC236}">
              <a16:creationId xmlns:a16="http://schemas.microsoft.com/office/drawing/2014/main" id="{00000000-0008-0000-0800-000004000000}"/>
            </a:ext>
          </a:extLst>
        </xdr:cNvPr>
        <xdr:cNvSpPr/>
      </xdr:nvSpPr>
      <xdr:spPr>
        <a:xfrm>
          <a:off x="5095875" y="390525"/>
          <a:ext cx="323850"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de-DE"/>
        </a:p>
      </xdr:txBody>
    </xdr:sp>
    <xdr:clientData/>
  </xdr:twoCellAnchor>
  <xdr:oneCellAnchor>
    <xdr:from>
      <xdr:col>1</xdr:col>
      <xdr:colOff>200025</xdr:colOff>
      <xdr:row>102</xdr:row>
      <xdr:rowOff>0</xdr:rowOff>
    </xdr:from>
    <xdr:ext cx="184731" cy="264560"/>
    <xdr:sp macro="" textlink="">
      <xdr:nvSpPr>
        <xdr:cNvPr id="5" name="Textfeld 4">
          <a:extLst>
            <a:ext uri="{FF2B5EF4-FFF2-40B4-BE49-F238E27FC236}">
              <a16:creationId xmlns:a16="http://schemas.microsoft.com/office/drawing/2014/main" id="{00000000-0008-0000-0800-000005000000}"/>
            </a:ext>
          </a:extLst>
        </xdr:cNvPr>
        <xdr:cNvSpPr txBox="1"/>
      </xdr:nvSpPr>
      <xdr:spPr>
        <a:xfrm>
          <a:off x="571500" y="1637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oneCellAnchor>
    <xdr:from>
      <xdr:col>1</xdr:col>
      <xdr:colOff>200025</xdr:colOff>
      <xdr:row>102</xdr:row>
      <xdr:rowOff>0</xdr:rowOff>
    </xdr:from>
    <xdr:ext cx="184731" cy="264560"/>
    <xdr:sp macro="" textlink="">
      <xdr:nvSpPr>
        <xdr:cNvPr id="6" name="Textfeld 5">
          <a:extLst>
            <a:ext uri="{FF2B5EF4-FFF2-40B4-BE49-F238E27FC236}">
              <a16:creationId xmlns:a16="http://schemas.microsoft.com/office/drawing/2014/main" id="{00000000-0008-0000-0800-000006000000}"/>
            </a:ext>
          </a:extLst>
        </xdr:cNvPr>
        <xdr:cNvSpPr txBox="1"/>
      </xdr:nvSpPr>
      <xdr:spPr>
        <a:xfrm>
          <a:off x="571500" y="1637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de-DE"/>
        </a:p>
      </xdr:txBody>
    </xdr:sp>
    <xdr:clientData/>
  </xdr:oneCellAnchor>
  <xdr:twoCellAnchor editAs="oneCell">
    <xdr:from>
      <xdr:col>0</xdr:col>
      <xdr:colOff>0</xdr:colOff>
      <xdr:row>0</xdr:row>
      <xdr:rowOff>0</xdr:rowOff>
    </xdr:from>
    <xdr:to>
      <xdr:col>6</xdr:col>
      <xdr:colOff>171450</xdr:colOff>
      <xdr:row>4</xdr:row>
      <xdr:rowOff>57150</xdr:rowOff>
    </xdr:to>
    <xdr:pic>
      <xdr:nvPicPr>
        <xdr:cNvPr id="361017" name="Picture 1" descr="rinstrum">
          <a:extLst>
            <a:ext uri="{FF2B5EF4-FFF2-40B4-BE49-F238E27FC236}">
              <a16:creationId xmlns:a16="http://schemas.microsoft.com/office/drawing/2014/main" id="{00000000-0008-0000-0800-00003982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95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123825</xdr:colOff>
      <xdr:row>111</xdr:row>
      <xdr:rowOff>0</xdr:rowOff>
    </xdr:from>
    <xdr:to>
      <xdr:col>4</xdr:col>
      <xdr:colOff>514350</xdr:colOff>
      <xdr:row>111</xdr:row>
      <xdr:rowOff>390525</xdr:rowOff>
    </xdr:to>
    <xdr:pic>
      <xdr:nvPicPr>
        <xdr:cNvPr id="13" name="Grafik 12">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52600" y="17602200"/>
          <a:ext cx="390525" cy="390525"/>
        </a:xfrm>
        <a:prstGeom prst="rect">
          <a:avLst/>
        </a:prstGeom>
        <a:noFill/>
        <a:scene3d>
          <a:camera prst="orthographicFront">
            <a:rot lat="0" lon="0" rev="0"/>
          </a:camera>
          <a:lightRig rig="threePt" dir="t"/>
        </a:scene3d>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266700</xdr:colOff>
      <xdr:row>111</xdr:row>
      <xdr:rowOff>33337</xdr:rowOff>
    </xdr:from>
    <xdr:to>
      <xdr:col>6</xdr:col>
      <xdr:colOff>257175</xdr:colOff>
      <xdr:row>111</xdr:row>
      <xdr:rowOff>423862</xdr:rowOff>
    </xdr:to>
    <xdr:pic>
      <xdr:nvPicPr>
        <xdr:cNvPr id="14" name="Grafik 13">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4600" y="17797462"/>
          <a:ext cx="390525" cy="390525"/>
        </a:xfrm>
        <a:prstGeom prst="rect">
          <a:avLst/>
        </a:prstGeom>
        <a:noFill/>
        <a:scene3d>
          <a:camera prst="orthographicFront">
            <a:rot lat="0" lon="0" rev="10800000"/>
          </a:camera>
          <a:lightRig rig="threePt" dir="t"/>
        </a:scene3d>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285750</xdr:colOff>
      <xdr:row>111</xdr:row>
      <xdr:rowOff>28575</xdr:rowOff>
    </xdr:from>
    <xdr:to>
      <xdr:col>8</xdr:col>
      <xdr:colOff>219075</xdr:colOff>
      <xdr:row>111</xdr:row>
      <xdr:rowOff>419100</xdr:rowOff>
    </xdr:to>
    <xdr:pic>
      <xdr:nvPicPr>
        <xdr:cNvPr id="15" name="Grafik 14">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71850" y="17792700"/>
          <a:ext cx="390525" cy="390525"/>
        </a:xfrm>
        <a:prstGeom prst="rect">
          <a:avLst/>
        </a:prstGeom>
        <a:noFill/>
        <a:scene3d>
          <a:camera prst="orthographicFront">
            <a:rot lat="0" lon="0" rev="16200000"/>
          </a:camera>
          <a:lightRig rig="threePt" dir="t"/>
        </a:scene3d>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247650</xdr:colOff>
      <xdr:row>111</xdr:row>
      <xdr:rowOff>19050</xdr:rowOff>
    </xdr:from>
    <xdr:to>
      <xdr:col>10</xdr:col>
      <xdr:colOff>161925</xdr:colOff>
      <xdr:row>111</xdr:row>
      <xdr:rowOff>409575</xdr:rowOff>
    </xdr:to>
    <xdr:pic>
      <xdr:nvPicPr>
        <xdr:cNvPr id="16" name="Grafik 15">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91000" y="17783175"/>
          <a:ext cx="390525" cy="390525"/>
        </a:xfrm>
        <a:prstGeom prst="rect">
          <a:avLst/>
        </a:prstGeom>
        <a:noFill/>
        <a:scene3d>
          <a:camera prst="orthographicFront">
            <a:rot lat="0" lon="0" rev="5400000"/>
          </a:camera>
          <a:lightRig rig="threePt" dir="t"/>
        </a:scene3d>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228600</xdr:colOff>
      <xdr:row>111</xdr:row>
      <xdr:rowOff>38100</xdr:rowOff>
    </xdr:from>
    <xdr:to>
      <xdr:col>3</xdr:col>
      <xdr:colOff>190500</xdr:colOff>
      <xdr:row>111</xdr:row>
      <xdr:rowOff>390525</xdr:rowOff>
    </xdr:to>
    <xdr:pic>
      <xdr:nvPicPr>
        <xdr:cNvPr id="361022" name="Grafik 19">
          <a:extLst>
            <a:ext uri="{FF2B5EF4-FFF2-40B4-BE49-F238E27FC236}">
              <a16:creationId xmlns:a16="http://schemas.microsoft.com/office/drawing/2014/main" id="{00000000-0008-0000-0800-00003E8205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0125" y="17954625"/>
          <a:ext cx="3524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136"/>
  <sheetViews>
    <sheetView view="pageBreakPreview" zoomScale="120" zoomScaleNormal="100" zoomScaleSheetLayoutView="120" workbookViewId="0">
      <selection activeCell="D11" sqref="D11:E11"/>
    </sheetView>
  </sheetViews>
  <sheetFormatPr baseColWidth="10" defaultColWidth="9.140625" defaultRowHeight="12" x14ac:dyDescent="0.2"/>
  <cols>
    <col min="1" max="1" width="5.28515625" style="42" customWidth="1"/>
    <col min="2" max="2" width="6.28515625" style="42" customWidth="1"/>
    <col min="3" max="3" width="6" style="42" customWidth="1"/>
    <col min="4" max="4" width="5.140625" style="42" customWidth="1"/>
    <col min="5" max="5" width="8.85546875" style="42" customWidth="1"/>
    <col min="6" max="6" width="5.7109375" style="42" customWidth="1"/>
    <col min="7" max="7" width="6.28515625" style="42" customWidth="1"/>
    <col min="8" max="8" width="6.5703125" style="42" customWidth="1"/>
    <col min="9" max="9" width="5.140625" style="42" customWidth="1"/>
    <col min="10" max="10" width="7.140625" style="42" customWidth="1"/>
    <col min="11" max="11" width="6.5703125" style="42" customWidth="1"/>
    <col min="12" max="12" width="5.7109375" style="42" customWidth="1"/>
    <col min="13" max="14" width="3.85546875" style="42" customWidth="1"/>
    <col min="15" max="15" width="2.7109375" style="42" customWidth="1"/>
    <col min="16" max="16" width="2.5703125" style="42" customWidth="1"/>
    <col min="17" max="17" width="3.42578125" style="42" customWidth="1"/>
    <col min="18" max="27" width="9.140625" style="42" hidden="1" customWidth="1"/>
    <col min="28" max="28" width="11.42578125" style="42" hidden="1" customWidth="1"/>
    <col min="29" max="29" width="9.140625" style="42" hidden="1" customWidth="1"/>
    <col min="30" max="32" width="9.140625" style="42" customWidth="1"/>
    <col min="33" max="16384" width="9.140625" style="42"/>
  </cols>
  <sheetData>
    <row r="1" spans="1:28" ht="20.25" x14ac:dyDescent="0.3">
      <c r="A1" s="76"/>
      <c r="B1" s="76"/>
      <c r="C1" s="76"/>
      <c r="D1" s="76"/>
      <c r="E1" s="76"/>
      <c r="F1" s="76"/>
      <c r="G1" s="76"/>
      <c r="H1" s="76"/>
      <c r="I1" s="76"/>
      <c r="J1" s="76"/>
      <c r="K1" s="76"/>
      <c r="L1" s="76"/>
      <c r="M1" s="76"/>
      <c r="N1" s="76"/>
      <c r="O1" s="76"/>
      <c r="P1" s="76"/>
      <c r="Q1" s="253" t="str">
        <f>IF($D$13="English","Test Report - Dual Range &lt; 1 t","Test Report - Zweibereich &lt; 1 t")</f>
        <v>Test Report - Dual Range &lt; 1 t</v>
      </c>
      <c r="R1" s="76" t="s">
        <v>53</v>
      </c>
      <c r="S1" s="387" t="s">
        <v>18</v>
      </c>
      <c r="T1" s="388"/>
      <c r="U1" s="389"/>
      <c r="V1" s="76"/>
      <c r="W1" s="76"/>
      <c r="X1" s="76"/>
      <c r="Y1" s="76"/>
      <c r="Z1" s="76"/>
      <c r="AA1" s="76"/>
      <c r="AB1" s="76"/>
    </row>
    <row r="2" spans="1:28" ht="12.75" x14ac:dyDescent="0.2">
      <c r="A2" s="76"/>
      <c r="B2" s="76"/>
      <c r="C2" s="76"/>
      <c r="D2" s="76"/>
      <c r="E2" s="76"/>
      <c r="F2" s="76"/>
      <c r="G2" s="76"/>
      <c r="H2" s="76"/>
      <c r="I2" s="76"/>
      <c r="J2" s="76"/>
      <c r="K2" s="76"/>
      <c r="L2" s="76"/>
      <c r="M2" s="76"/>
      <c r="N2" s="76"/>
      <c r="O2" s="76"/>
      <c r="P2" s="76"/>
      <c r="Q2" s="222"/>
      <c r="R2" s="76" t="s">
        <v>54</v>
      </c>
      <c r="S2" s="392" t="s">
        <v>65</v>
      </c>
      <c r="T2" s="388"/>
      <c r="U2" s="389"/>
      <c r="V2" s="76"/>
      <c r="W2" s="76"/>
      <c r="X2" s="76"/>
      <c r="Y2" s="76"/>
      <c r="Z2" s="76"/>
      <c r="AA2" s="76"/>
      <c r="AB2" s="76"/>
    </row>
    <row r="3" spans="1:28" x14ac:dyDescent="0.2">
      <c r="A3" s="76"/>
      <c r="B3" s="76"/>
      <c r="C3" s="76"/>
      <c r="D3" s="76"/>
      <c r="E3" s="76"/>
      <c r="F3" s="76"/>
      <c r="G3" s="76"/>
      <c r="H3" s="76"/>
      <c r="I3" s="76"/>
      <c r="J3" s="98" t="str">
        <f>IF($D$13="English","Accuracy Class","Genauigkeitsklasse")</f>
        <v>Accuracy Class</v>
      </c>
      <c r="K3" s="76"/>
      <c r="L3" s="76"/>
      <c r="M3" s="97" t="s">
        <v>26</v>
      </c>
      <c r="N3" s="76"/>
      <c r="O3" s="222"/>
      <c r="P3" s="200"/>
      <c r="Q3" s="222"/>
      <c r="R3" s="76"/>
      <c r="S3" s="76"/>
      <c r="T3" s="76"/>
      <c r="U3" s="76"/>
      <c r="V3" s="76"/>
      <c r="W3" s="76"/>
      <c r="X3" s="76"/>
      <c r="Y3" s="76"/>
      <c r="Z3" s="76"/>
      <c r="AA3" s="76"/>
      <c r="AB3" s="76"/>
    </row>
    <row r="4" spans="1:28" x14ac:dyDescent="0.2">
      <c r="A4" s="76"/>
      <c r="B4" s="76"/>
      <c r="C4" s="76"/>
      <c r="D4" s="200"/>
      <c r="E4" s="200"/>
      <c r="F4" s="200"/>
      <c r="G4" s="76"/>
      <c r="H4" s="76"/>
      <c r="I4" s="76"/>
      <c r="J4" s="76"/>
      <c r="K4" s="76"/>
      <c r="L4" s="76"/>
      <c r="M4" s="76"/>
      <c r="N4" s="76"/>
      <c r="O4" s="76"/>
      <c r="P4" s="77"/>
      <c r="Q4" s="76"/>
      <c r="R4" s="76" t="s">
        <v>53</v>
      </c>
      <c r="S4" s="257" t="s">
        <v>40</v>
      </c>
      <c r="T4" s="76"/>
      <c r="U4" s="77"/>
      <c r="V4" s="95"/>
      <c r="W4" s="96"/>
      <c r="X4" s="97"/>
      <c r="Y4" s="76" t="s">
        <v>44</v>
      </c>
      <c r="Z4" s="76"/>
      <c r="AA4" s="76"/>
      <c r="AB4" s="76"/>
    </row>
    <row r="5" spans="1:28" ht="12.75" x14ac:dyDescent="0.2">
      <c r="A5" s="200"/>
      <c r="B5" s="76"/>
      <c r="C5" s="76"/>
      <c r="D5" s="76"/>
      <c r="E5" s="76"/>
      <c r="F5" s="76"/>
      <c r="G5" s="76"/>
      <c r="H5" s="76"/>
      <c r="I5" s="76"/>
      <c r="J5" s="76"/>
      <c r="K5" s="201" t="str">
        <f>IF($D$13="English","Test Date:","Testdatum")</f>
        <v>Test Date:</v>
      </c>
      <c r="L5" s="393"/>
      <c r="M5" s="394"/>
      <c r="N5" s="394"/>
      <c r="O5" s="394"/>
      <c r="P5" s="394"/>
      <c r="Q5" s="395"/>
      <c r="R5" s="76"/>
      <c r="S5" s="258" t="s">
        <v>11</v>
      </c>
      <c r="T5" s="76"/>
      <c r="U5" s="77"/>
      <c r="V5" s="95"/>
      <c r="W5" s="96"/>
      <c r="X5" s="97"/>
      <c r="Y5" s="76"/>
      <c r="Z5" s="97"/>
      <c r="AA5" s="76"/>
      <c r="AB5" s="76"/>
    </row>
    <row r="6" spans="1:28" ht="12.75" x14ac:dyDescent="0.2">
      <c r="A6" s="76"/>
      <c r="B6" s="76"/>
      <c r="C6" s="201" t="str">
        <f>IF($D$13="English","Part No.:","Modell Nr.")</f>
        <v>Part No.:</v>
      </c>
      <c r="D6" s="396"/>
      <c r="E6" s="397"/>
      <c r="F6" s="397"/>
      <c r="G6" s="397"/>
      <c r="H6" s="398"/>
      <c r="I6" s="202"/>
      <c r="J6" s="202"/>
      <c r="K6" s="201" t="str">
        <f>IF($D$13="English","Test Officer:","RVO")</f>
        <v>Test Officer:</v>
      </c>
      <c r="L6" s="399"/>
      <c r="M6" s="400"/>
      <c r="N6" s="400"/>
      <c r="O6" s="400"/>
      <c r="P6" s="400"/>
      <c r="Q6" s="401"/>
      <c r="R6" s="76"/>
      <c r="S6" s="402" t="s">
        <v>37</v>
      </c>
      <c r="T6" s="403"/>
      <c r="U6" s="404"/>
      <c r="V6" s="76"/>
      <c r="W6" s="76"/>
      <c r="X6" s="76"/>
      <c r="Y6" s="76"/>
      <c r="Z6" s="76"/>
      <c r="AA6" s="76"/>
      <c r="AB6" s="76"/>
    </row>
    <row r="7" spans="1:28" ht="12.75" x14ac:dyDescent="0.2">
      <c r="A7" s="76"/>
      <c r="B7" s="76"/>
      <c r="C7" s="77"/>
      <c r="D7" s="405"/>
      <c r="E7" s="406"/>
      <c r="F7" s="97"/>
      <c r="G7" s="202"/>
      <c r="H7" s="202"/>
      <c r="I7" s="202"/>
      <c r="J7" s="202"/>
      <c r="K7" s="201" t="str">
        <f>IF($D$13="English","Scale No.","Waagen S/N.")</f>
        <v>Scale No.</v>
      </c>
      <c r="L7" s="407"/>
      <c r="M7" s="408"/>
      <c r="N7" s="408"/>
      <c r="O7" s="408"/>
      <c r="P7" s="408"/>
      <c r="Q7" s="409"/>
      <c r="R7" s="76" t="s">
        <v>54</v>
      </c>
      <c r="S7" s="125" t="s">
        <v>55</v>
      </c>
      <c r="T7" s="76"/>
      <c r="U7" s="76"/>
      <c r="V7" s="76"/>
      <c r="W7" s="76"/>
      <c r="X7" s="76"/>
      <c r="Y7" s="76" t="s">
        <v>58</v>
      </c>
      <c r="Z7" s="76"/>
      <c r="AA7" s="76"/>
      <c r="AB7" s="76"/>
    </row>
    <row r="8" spans="1:28" ht="12.75" x14ac:dyDescent="0.2">
      <c r="A8" s="76"/>
      <c r="B8" s="76"/>
      <c r="C8" s="180" t="s">
        <v>29</v>
      </c>
      <c r="D8" s="410"/>
      <c r="E8" s="411"/>
      <c r="F8" s="97" t="s">
        <v>10</v>
      </c>
      <c r="G8" s="202"/>
      <c r="H8" s="202"/>
      <c r="I8" s="202"/>
      <c r="J8" s="202"/>
      <c r="K8" s="201" t="str">
        <f>IF($D$13="English","Indicator S/N","Wägeelektronik S/N")</f>
        <v>Indicator S/N</v>
      </c>
      <c r="L8" s="399"/>
      <c r="M8" s="400"/>
      <c r="N8" s="400"/>
      <c r="O8" s="400"/>
      <c r="P8" s="400"/>
      <c r="Q8" s="401"/>
      <c r="R8" s="76"/>
      <c r="S8" s="76" t="s">
        <v>56</v>
      </c>
      <c r="T8" s="76"/>
      <c r="U8" s="76"/>
      <c r="V8" s="76"/>
      <c r="W8" s="76"/>
      <c r="X8" s="76"/>
      <c r="Y8" s="76"/>
      <c r="Z8" s="76"/>
      <c r="AA8" s="76"/>
      <c r="AB8" s="76"/>
    </row>
    <row r="9" spans="1:28" ht="12.75" x14ac:dyDescent="0.2">
      <c r="A9" s="76"/>
      <c r="B9" s="76"/>
      <c r="C9" s="180" t="s">
        <v>30</v>
      </c>
      <c r="D9" s="410"/>
      <c r="E9" s="411"/>
      <c r="F9" s="97" t="s">
        <v>10</v>
      </c>
      <c r="G9" s="76"/>
      <c r="H9" s="76"/>
      <c r="I9" s="76"/>
      <c r="J9" s="76"/>
      <c r="K9" s="201" t="str">
        <f>IF($D$13="English","TAC(Type Approval Certificate) Indicator","Bauartzulassung Wägeelektronik")</f>
        <v>TAC(Type Approval Certificate) Indicator</v>
      </c>
      <c r="L9" s="399"/>
      <c r="M9" s="400"/>
      <c r="N9" s="400"/>
      <c r="O9" s="400"/>
      <c r="P9" s="400"/>
      <c r="Q9" s="401"/>
      <c r="R9" s="76"/>
      <c r="S9" s="414" t="s">
        <v>57</v>
      </c>
      <c r="T9" s="403"/>
      <c r="U9" s="404"/>
      <c r="V9" s="76"/>
      <c r="W9" s="76"/>
      <c r="X9" s="76"/>
      <c r="Y9" s="76"/>
      <c r="Z9" s="76"/>
      <c r="AA9" s="76"/>
      <c r="AB9" s="76"/>
    </row>
    <row r="10" spans="1:28" ht="12.75" x14ac:dyDescent="0.2">
      <c r="A10" s="76"/>
      <c r="B10" s="76"/>
      <c r="C10" s="180" t="s">
        <v>31</v>
      </c>
      <c r="D10" s="415"/>
      <c r="E10" s="416"/>
      <c r="F10" s="97" t="s">
        <v>10</v>
      </c>
      <c r="G10" s="76"/>
      <c r="H10" s="76"/>
      <c r="I10" s="76"/>
      <c r="J10" s="76"/>
      <c r="K10" s="201" t="str">
        <f>IF($D$13="English","Firmware type and version:","Wägeelektronik Programm und Version")</f>
        <v>Firmware type and version:</v>
      </c>
      <c r="L10" s="399"/>
      <c r="M10" s="400"/>
      <c r="N10" s="400"/>
      <c r="O10" s="400"/>
      <c r="P10" s="400"/>
      <c r="Q10" s="401"/>
      <c r="R10" s="76"/>
      <c r="S10" s="76"/>
      <c r="T10" s="76"/>
      <c r="U10" s="76"/>
      <c r="V10" s="76"/>
      <c r="W10" s="76"/>
      <c r="X10" s="76"/>
      <c r="Y10" s="76"/>
      <c r="Z10" s="76"/>
      <c r="AA10" s="76"/>
      <c r="AB10" s="76"/>
    </row>
    <row r="11" spans="1:28" ht="12.75" customHeight="1" x14ac:dyDescent="0.2">
      <c r="A11" s="76"/>
      <c r="B11" s="76"/>
      <c r="C11" s="180" t="s">
        <v>32</v>
      </c>
      <c r="D11" s="415"/>
      <c r="E11" s="417"/>
      <c r="F11" s="97" t="s">
        <v>10</v>
      </c>
      <c r="G11" s="76"/>
      <c r="H11" s="99"/>
      <c r="I11" s="99"/>
      <c r="J11" s="99"/>
      <c r="K11" s="99"/>
      <c r="L11" s="99"/>
      <c r="M11" s="201" t="str">
        <f>IF($D$13="English","Test Weight Calibrations Current?","Standardgewichte kalibriert?")</f>
        <v>Test Weight Calibrations Current?</v>
      </c>
      <c r="N11" s="19"/>
      <c r="O11" s="76"/>
      <c r="P11" s="76"/>
      <c r="Q11" s="76"/>
      <c r="R11" s="76"/>
      <c r="S11" s="76"/>
      <c r="T11" s="76"/>
      <c r="U11" s="76"/>
      <c r="V11" s="76"/>
      <c r="W11" s="76"/>
      <c r="X11" s="76"/>
      <c r="Y11" s="76"/>
      <c r="Z11" s="76"/>
      <c r="AA11" s="76"/>
      <c r="AB11" s="76"/>
    </row>
    <row r="12" spans="1:28" ht="12" customHeight="1" x14ac:dyDescent="0.2">
      <c r="A12" s="94"/>
      <c r="B12" s="76"/>
      <c r="C12" s="76"/>
      <c r="D12" s="76"/>
      <c r="E12" s="76"/>
      <c r="F12" s="76"/>
      <c r="G12" s="208"/>
      <c r="H12" s="76"/>
      <c r="I12" s="157"/>
      <c r="J12" s="157"/>
      <c r="K12" s="201" t="str">
        <f>IF($D$13="English","Set-No. of Standard-Weights in use","Set-Nr. der Standardgewichte")</f>
        <v>Set-No. of Standard-Weights in use</v>
      </c>
      <c r="L12" s="418"/>
      <c r="M12" s="419"/>
      <c r="N12" s="419"/>
      <c r="O12" s="419"/>
      <c r="P12" s="419"/>
      <c r="Q12" s="420"/>
      <c r="R12" s="76" t="s">
        <v>53</v>
      </c>
      <c r="S12" s="257" t="s">
        <v>14</v>
      </c>
      <c r="T12" s="76"/>
      <c r="U12" s="77"/>
      <c r="V12" s="95"/>
      <c r="W12" s="96"/>
      <c r="X12" s="97"/>
      <c r="Y12" s="76" t="s">
        <v>41</v>
      </c>
      <c r="Z12" s="76"/>
      <c r="AA12" s="76"/>
      <c r="AB12" s="76"/>
    </row>
    <row r="13" spans="1:28" ht="12" customHeight="1" x14ac:dyDescent="0.2">
      <c r="A13" s="206" t="s">
        <v>80</v>
      </c>
      <c r="B13" s="76"/>
      <c r="C13" s="76"/>
      <c r="D13" s="219" t="s">
        <v>53</v>
      </c>
      <c r="E13" s="207"/>
      <c r="F13" s="76"/>
      <c r="G13" s="113"/>
      <c r="H13" s="259" t="s">
        <v>33</v>
      </c>
      <c r="I13" s="424" t="str">
        <f>IF($D$10=0," ",$D$8/$D$10)</f>
        <v xml:space="preserve"> </v>
      </c>
      <c r="J13" s="424"/>
      <c r="K13" s="157"/>
      <c r="L13" s="421"/>
      <c r="M13" s="422"/>
      <c r="N13" s="422"/>
      <c r="O13" s="422"/>
      <c r="P13" s="422"/>
      <c r="Q13" s="423"/>
      <c r="R13" s="76"/>
      <c r="S13" s="402" t="s">
        <v>37</v>
      </c>
      <c r="T13" s="403"/>
      <c r="U13" s="404"/>
      <c r="V13" s="76"/>
      <c r="W13" s="76"/>
      <c r="X13" s="76"/>
      <c r="Y13" s="76"/>
      <c r="Z13" s="76"/>
      <c r="AA13" s="76"/>
      <c r="AB13" s="76"/>
    </row>
    <row r="14" spans="1:28" ht="12" customHeight="1" x14ac:dyDescent="0.2">
      <c r="A14" s="76"/>
      <c r="B14" s="76"/>
      <c r="C14" s="76"/>
      <c r="D14" s="76"/>
      <c r="E14" s="76"/>
      <c r="F14" s="76"/>
      <c r="G14" s="113"/>
      <c r="H14" s="259" t="s">
        <v>34</v>
      </c>
      <c r="I14" s="424" t="str">
        <f>IF($D$11=0," ",$D$9/$D$11)</f>
        <v xml:space="preserve"> </v>
      </c>
      <c r="J14" s="424"/>
      <c r="K14" s="76"/>
      <c r="L14" s="76"/>
      <c r="M14" s="76"/>
      <c r="N14" s="76"/>
      <c r="O14" s="76"/>
      <c r="P14" s="76"/>
      <c r="Q14" s="76"/>
      <c r="R14" s="76" t="s">
        <v>54</v>
      </c>
      <c r="S14" s="125" t="s">
        <v>72</v>
      </c>
      <c r="T14" s="76"/>
      <c r="U14" s="76"/>
      <c r="V14" s="76"/>
      <c r="W14" s="76"/>
      <c r="X14" s="76"/>
      <c r="Y14" s="76"/>
      <c r="Z14" s="76"/>
      <c r="AA14" s="76"/>
      <c r="AB14" s="76"/>
    </row>
    <row r="15" spans="1:28" ht="12" customHeight="1" x14ac:dyDescent="0.2">
      <c r="A15" s="76"/>
      <c r="B15" s="76"/>
      <c r="C15" s="76"/>
      <c r="D15" s="76"/>
      <c r="E15" s="76"/>
      <c r="F15" s="76"/>
      <c r="G15" s="113"/>
      <c r="H15" s="259"/>
      <c r="I15" s="210"/>
      <c r="J15" s="210"/>
      <c r="K15" s="77" t="str">
        <f>IF($D$13="English","Set-No. Small Weights in use","Set-Nr. der kleinen Gewichte")</f>
        <v>Set-No. Small Weights in use</v>
      </c>
      <c r="L15" s="418"/>
      <c r="M15" s="419"/>
      <c r="N15" s="419"/>
      <c r="O15" s="419"/>
      <c r="P15" s="419"/>
      <c r="Q15" s="420"/>
      <c r="R15" s="76"/>
      <c r="S15" s="125"/>
      <c r="T15" s="76"/>
      <c r="U15" s="76"/>
      <c r="V15" s="76"/>
      <c r="W15" s="76"/>
      <c r="X15" s="76"/>
      <c r="Y15" s="76"/>
      <c r="Z15" s="76"/>
      <c r="AA15" s="76"/>
      <c r="AB15" s="76"/>
    </row>
    <row r="16" spans="1:28" ht="12" customHeight="1" x14ac:dyDescent="0.2">
      <c r="A16" s="76"/>
      <c r="B16" s="76"/>
      <c r="C16" s="76"/>
      <c r="D16" s="76"/>
      <c r="E16" s="76"/>
      <c r="F16" s="76"/>
      <c r="G16" s="113"/>
      <c r="H16" s="259"/>
      <c r="I16" s="210"/>
      <c r="J16" s="210"/>
      <c r="K16" s="76"/>
      <c r="L16" s="421"/>
      <c r="M16" s="422"/>
      <c r="N16" s="422"/>
      <c r="O16" s="422"/>
      <c r="P16" s="422"/>
      <c r="Q16" s="423"/>
      <c r="R16" s="76"/>
      <c r="S16" s="125"/>
      <c r="T16" s="76"/>
      <c r="U16" s="76"/>
      <c r="V16" s="76"/>
      <c r="W16" s="76"/>
      <c r="X16" s="76"/>
      <c r="Y16" s="76"/>
      <c r="Z16" s="76"/>
      <c r="AA16" s="76"/>
      <c r="AB16" s="76"/>
    </row>
    <row r="17" spans="1:28" ht="17.25" customHeight="1" x14ac:dyDescent="0.2">
      <c r="A17" s="94" t="str">
        <f>IF($D$13="English","Load Cell","Wägezelle")</f>
        <v>Load Cell</v>
      </c>
      <c r="B17" s="76"/>
      <c r="C17" s="98" t="str">
        <f>IF($D$13="English","Manufacturer","Hersteller")</f>
        <v>Manufacturer</v>
      </c>
      <c r="D17" s="76"/>
      <c r="E17" s="437"/>
      <c r="F17" s="438"/>
      <c r="G17" s="438"/>
      <c r="H17" s="439"/>
      <c r="I17" s="76" t="s">
        <v>22</v>
      </c>
      <c r="J17" s="412"/>
      <c r="K17" s="439"/>
      <c r="L17" s="98" t="str">
        <f>IF($D$13="English","Total number:","Gesamtanzahl:")</f>
        <v>Total number:</v>
      </c>
      <c r="M17" s="99"/>
      <c r="N17" s="99"/>
      <c r="O17" s="76"/>
      <c r="P17" s="412"/>
      <c r="Q17" s="413"/>
      <c r="R17" s="76"/>
      <c r="S17" s="414" t="s">
        <v>57</v>
      </c>
      <c r="T17" s="403"/>
      <c r="U17" s="404"/>
      <c r="V17" s="76"/>
      <c r="W17" s="76"/>
      <c r="X17" s="76"/>
      <c r="Y17" s="76" t="s">
        <v>59</v>
      </c>
      <c r="Z17" s="76"/>
      <c r="AA17" s="76"/>
      <c r="AB17" s="76"/>
    </row>
    <row r="18" spans="1:28" ht="12" customHeight="1" x14ac:dyDescent="0.2">
      <c r="A18" s="76"/>
      <c r="B18" s="76"/>
      <c r="C18" s="76"/>
      <c r="D18" s="76"/>
      <c r="E18" s="76"/>
      <c r="F18" s="76"/>
      <c r="G18" s="113"/>
      <c r="H18" s="114"/>
      <c r="I18" s="114"/>
      <c r="J18" s="136"/>
      <c r="K18" s="76"/>
      <c r="L18" s="76"/>
      <c r="M18" s="76"/>
      <c r="N18" s="76"/>
      <c r="O18" s="76"/>
      <c r="P18" s="76"/>
      <c r="Q18" s="76"/>
      <c r="R18" s="76"/>
      <c r="S18" s="76"/>
      <c r="T18" s="76"/>
      <c r="U18" s="76"/>
      <c r="V18" s="76"/>
      <c r="W18" s="76"/>
      <c r="X18" s="76"/>
      <c r="Y18" s="76"/>
      <c r="Z18" s="76"/>
      <c r="AA18" s="76"/>
      <c r="AB18" s="76"/>
    </row>
    <row r="19" spans="1:28" ht="12" customHeight="1" x14ac:dyDescent="0.2">
      <c r="A19" s="94" t="str">
        <f>IF($D$13="English","1. Repeatability Test (indicator in hi-res mode):","1. Prüfung der Wiederholbarkeit (Indikator in Hi-Res-Modus):")</f>
        <v>1. Repeatability Test (indicator in hi-res mode):</v>
      </c>
      <c r="B19" s="76"/>
      <c r="C19" s="77"/>
      <c r="D19" s="95"/>
      <c r="E19" s="96"/>
      <c r="F19" s="97"/>
      <c r="G19" s="76"/>
      <c r="H19" s="76" t="str">
        <f>IF($D$13="English","accordance to EN45501-2015, A.4.10","gemäß EN45501-2015, A.4.10")</f>
        <v>accordance to EN45501-2015, A.4.10</v>
      </c>
      <c r="I19" s="76"/>
      <c r="J19" s="98"/>
      <c r="K19" s="99"/>
      <c r="L19" s="99"/>
      <c r="M19" s="99"/>
      <c r="N19" s="76"/>
      <c r="O19" s="76"/>
      <c r="P19" s="76"/>
      <c r="Q19" s="76"/>
      <c r="R19" s="76"/>
      <c r="S19" s="76"/>
      <c r="T19" s="76"/>
      <c r="U19" s="76"/>
      <c r="V19" s="76"/>
      <c r="W19" s="76"/>
      <c r="X19" s="76"/>
      <c r="Y19" s="76"/>
      <c r="Z19" s="76"/>
      <c r="AA19" s="76"/>
      <c r="AB19" s="76"/>
    </row>
    <row r="20" spans="1:28" ht="12" customHeight="1" x14ac:dyDescent="0.2">
      <c r="A20" s="98" t="str">
        <f>IF($D$13="English","* The zero tracking device may be in operation for the repeatability test.","* Die Nullnachführung darf bei der Prüfung der Wiederholbarkeit eingeschaltet sein")</f>
        <v>* The zero tracking device may be in operation for the repeatability test.</v>
      </c>
      <c r="B20" s="76"/>
      <c r="C20" s="77"/>
      <c r="D20" s="95"/>
      <c r="E20" s="96"/>
      <c r="F20" s="97"/>
      <c r="G20" s="76"/>
      <c r="H20" s="97"/>
      <c r="I20" s="76"/>
      <c r="J20" s="76"/>
      <c r="K20" s="99"/>
      <c r="L20" s="99"/>
      <c r="M20" s="99"/>
      <c r="N20" s="76"/>
      <c r="O20" s="76"/>
      <c r="P20" s="76"/>
      <c r="Q20" s="76"/>
      <c r="R20" s="76" t="s">
        <v>53</v>
      </c>
      <c r="S20" s="257" t="s">
        <v>45</v>
      </c>
      <c r="T20" s="76"/>
      <c r="U20" s="77"/>
      <c r="V20" s="95"/>
      <c r="W20" s="96"/>
      <c r="X20" s="76" t="s">
        <v>42</v>
      </c>
      <c r="Y20" s="76"/>
      <c r="Z20" s="76"/>
      <c r="AA20" s="76"/>
      <c r="AB20" s="76"/>
    </row>
    <row r="21" spans="1:28" ht="12.75" x14ac:dyDescent="0.2">
      <c r="A21" s="402" t="str">
        <f>IF($D$13="English","load must be about","ungefähre Last")</f>
        <v>load must be about</v>
      </c>
      <c r="B21" s="403"/>
      <c r="C21" s="404"/>
      <c r="D21" s="390" t="s">
        <v>0</v>
      </c>
      <c r="E21" s="425"/>
      <c r="F21" s="391"/>
      <c r="G21" s="390" t="s">
        <v>7</v>
      </c>
      <c r="H21" s="391"/>
      <c r="I21" s="390" t="s">
        <v>8</v>
      </c>
      <c r="J21" s="391"/>
      <c r="K21" s="390" t="s">
        <v>1</v>
      </c>
      <c r="L21" s="391"/>
      <c r="M21" s="102" t="s">
        <v>9</v>
      </c>
      <c r="N21" s="157"/>
      <c r="O21" s="157"/>
      <c r="P21" s="157"/>
      <c r="Q21" s="157"/>
      <c r="R21" s="157"/>
      <c r="S21" s="125"/>
      <c r="T21" s="76" t="s">
        <v>5</v>
      </c>
      <c r="U21" s="76"/>
      <c r="V21" s="76"/>
      <c r="W21" s="76"/>
      <c r="X21" s="76"/>
      <c r="Y21" s="76"/>
      <c r="Z21" s="76"/>
      <c r="AA21" s="76"/>
      <c r="AB21" s="76"/>
    </row>
    <row r="22" spans="1:28" ht="12.75" x14ac:dyDescent="0.2">
      <c r="A22" s="102" t="s">
        <v>3</v>
      </c>
      <c r="B22" s="425" t="s">
        <v>2</v>
      </c>
      <c r="C22" s="426"/>
      <c r="D22" s="102" t="s">
        <v>3</v>
      </c>
      <c r="E22" s="425" t="s">
        <v>2</v>
      </c>
      <c r="F22" s="426"/>
      <c r="G22" s="390" t="s">
        <v>2</v>
      </c>
      <c r="H22" s="391"/>
      <c r="I22" s="390" t="s">
        <v>2</v>
      </c>
      <c r="J22" s="425"/>
      <c r="K22" s="102" t="s">
        <v>2</v>
      </c>
      <c r="L22" s="101" t="s">
        <v>3</v>
      </c>
      <c r="M22" s="102" t="s">
        <v>16</v>
      </c>
      <c r="N22" s="260"/>
      <c r="O22" s="157"/>
      <c r="P22" s="157"/>
      <c r="Q22" s="157"/>
      <c r="R22" s="187" t="s">
        <v>54</v>
      </c>
      <c r="S22" s="257" t="s">
        <v>61</v>
      </c>
      <c r="T22" s="157"/>
      <c r="U22" s="76"/>
      <c r="V22" s="76"/>
      <c r="W22" s="76"/>
      <c r="X22" s="76"/>
      <c r="Y22" s="76"/>
      <c r="Z22" s="76"/>
      <c r="AA22" s="76"/>
      <c r="AB22" s="76"/>
    </row>
    <row r="23" spans="1:28" ht="12.75" x14ac:dyDescent="0.2">
      <c r="A23" s="105" t="str">
        <f>IF($D$10=0," ",0.8*$D$8/$D$10)</f>
        <v xml:space="preserve"> </v>
      </c>
      <c r="B23" s="429">
        <f>0.8*$D$8</f>
        <v>0</v>
      </c>
      <c r="C23" s="430"/>
      <c r="D23" s="105" t="str">
        <f>IF($D$10=0," ",E23/$D$10)</f>
        <v xml:space="preserve"> </v>
      </c>
      <c r="E23" s="431"/>
      <c r="F23" s="432"/>
      <c r="G23" s="433"/>
      <c r="H23" s="434"/>
      <c r="I23" s="427" t="str">
        <f>IF(G23=0," ",ROUND((ABS(G23-E23)),4))</f>
        <v xml:space="preserve"> </v>
      </c>
      <c r="J23" s="428"/>
      <c r="K23" s="254">
        <f>L23*$D$10</f>
        <v>0</v>
      </c>
      <c r="L23" s="108">
        <f>IF(D23=" ",0,IF(D23&lt;=500,0.5,(IF(D23&lt;=2000,1,IF(D23&gt;2000,1.5," ")))))</f>
        <v>0</v>
      </c>
      <c r="M23" s="109" t="str">
        <f t="shared" ref="M23:M30" si="0">IF(I23&lt;=K23,"Y","N")</f>
        <v>N</v>
      </c>
      <c r="N23" s="260"/>
      <c r="O23" s="157"/>
      <c r="P23" s="157"/>
      <c r="Q23" s="157"/>
      <c r="R23" s="157"/>
      <c r="S23" s="157"/>
      <c r="T23" s="76" t="s">
        <v>62</v>
      </c>
      <c r="U23" s="76"/>
      <c r="V23" s="76"/>
      <c r="W23" s="76"/>
      <c r="X23" s="76"/>
      <c r="Y23" s="76" t="s">
        <v>60</v>
      </c>
      <c r="Z23" s="76"/>
      <c r="AA23" s="76"/>
      <c r="AB23" s="76"/>
    </row>
    <row r="24" spans="1:28" ht="12.75" x14ac:dyDescent="0.2">
      <c r="A24" s="105" t="str">
        <f>IF($D$10=0," ",0.8*$D$8/$D$10)</f>
        <v xml:space="preserve"> </v>
      </c>
      <c r="B24" s="429">
        <f>0.8*$D$8</f>
        <v>0</v>
      </c>
      <c r="C24" s="430"/>
      <c r="D24" s="105" t="str">
        <f>IF($D$10=0," ",E24/$D$10)</f>
        <v xml:space="preserve"> </v>
      </c>
      <c r="E24" s="435">
        <f>E23</f>
        <v>0</v>
      </c>
      <c r="F24" s="436"/>
      <c r="G24" s="433"/>
      <c r="H24" s="434"/>
      <c r="I24" s="427" t="str">
        <f>IF(G24=0," ",ROUND((ABS(G24-E24)),4))</f>
        <v xml:space="preserve"> </v>
      </c>
      <c r="J24" s="428"/>
      <c r="K24" s="254">
        <f>L24*$D$10</f>
        <v>0</v>
      </c>
      <c r="L24" s="108">
        <f>IF(D24=" ",0,IF(D24&lt;=500,0.5,(IF(D24&lt;=2000,1,IF(D24&gt;2000,1.5," ")))))</f>
        <v>0</v>
      </c>
      <c r="M24" s="109" t="str">
        <f t="shared" si="0"/>
        <v>N</v>
      </c>
      <c r="N24" s="195"/>
      <c r="O24" s="211"/>
      <c r="P24" s="211"/>
      <c r="Q24" s="211"/>
      <c r="R24" s="211"/>
      <c r="S24" s="261"/>
      <c r="T24" s="261"/>
      <c r="U24" s="76"/>
      <c r="V24" s="76"/>
      <c r="W24" s="76"/>
      <c r="X24" s="76"/>
      <c r="Y24" s="76"/>
      <c r="Z24" s="76"/>
      <c r="AA24" s="76"/>
      <c r="AB24" s="76"/>
    </row>
    <row r="25" spans="1:28" ht="12.75" x14ac:dyDescent="0.2">
      <c r="A25" s="105" t="str">
        <f>IF($D$10=0," ",0.8*$D$8/$D$10)</f>
        <v xml:space="preserve"> </v>
      </c>
      <c r="B25" s="429">
        <f>0.8*$D$8</f>
        <v>0</v>
      </c>
      <c r="C25" s="430"/>
      <c r="D25" s="105" t="str">
        <f>IF($D$10=0," ",E25/$D$10)</f>
        <v xml:space="preserve"> </v>
      </c>
      <c r="E25" s="435">
        <f>E23</f>
        <v>0</v>
      </c>
      <c r="F25" s="436"/>
      <c r="G25" s="433"/>
      <c r="H25" s="434"/>
      <c r="I25" s="427" t="str">
        <f>IF(G25=0," ",ROUND((ABS(G25-E25)),4))</f>
        <v xml:space="preserve"> </v>
      </c>
      <c r="J25" s="428"/>
      <c r="K25" s="254">
        <f>L25*$D$10</f>
        <v>0</v>
      </c>
      <c r="L25" s="108">
        <f>IF(D25=" ",0,IF(D25&lt;=500,0.5,(IF(D25&lt;=2000,1,IF(D25&gt;2000,1.5," ")))))</f>
        <v>0</v>
      </c>
      <c r="M25" s="109" t="str">
        <f t="shared" si="0"/>
        <v>N</v>
      </c>
      <c r="N25" s="195"/>
      <c r="O25" s="211"/>
      <c r="P25" s="211"/>
      <c r="Q25" s="211"/>
      <c r="R25" s="76" t="s">
        <v>53</v>
      </c>
      <c r="S25" s="208" t="s">
        <v>20</v>
      </c>
      <c r="T25" s="76"/>
      <c r="U25" s="76"/>
      <c r="V25" s="76"/>
      <c r="W25" s="76"/>
      <c r="X25" s="76" t="s">
        <v>52</v>
      </c>
      <c r="Y25" s="76"/>
      <c r="Z25" s="76"/>
      <c r="AA25" s="76"/>
      <c r="AB25" s="76"/>
    </row>
    <row r="26" spans="1:28" ht="12" customHeight="1" x14ac:dyDescent="0.2">
      <c r="A26" s="76"/>
      <c r="B26" s="96"/>
      <c r="C26" s="96"/>
      <c r="D26" s="76"/>
      <c r="E26" s="104"/>
      <c r="F26" s="104"/>
      <c r="G26" s="390" t="s">
        <v>102</v>
      </c>
      <c r="H26" s="391"/>
      <c r="I26" s="427">
        <f>IF(G23=0,0,ROUND((MAX(G23:H25)-MIN(G23:H25)),4))</f>
        <v>0</v>
      </c>
      <c r="J26" s="428"/>
      <c r="K26" s="254">
        <f>L26*$D$10</f>
        <v>0</v>
      </c>
      <c r="L26" s="108">
        <f>IF(OR(D23=" ",D24=" ",D25=" "),0,IF(AND(D23&lt;=500,D24&lt;=500,D25&lt;=500),0.5,(IF(AND(D23&lt;=2000,D24&lt;=2000,D25&lt;=2000),1,IF(AND(D23&gt;2000,D24&gt;2000,D25&gt;2000),1.5," ")))))</f>
        <v>0</v>
      </c>
      <c r="M26" s="109" t="str">
        <f t="shared" si="0"/>
        <v>Y</v>
      </c>
      <c r="N26" s="76"/>
      <c r="O26" s="76"/>
      <c r="P26" s="76"/>
      <c r="Q26" s="76"/>
      <c r="R26" s="76"/>
      <c r="S26" s="385" t="s">
        <v>67</v>
      </c>
      <c r="T26" s="386"/>
      <c r="U26" s="386"/>
      <c r="V26" s="386"/>
      <c r="W26" s="386"/>
      <c r="X26" s="386"/>
      <c r="Y26" s="76"/>
      <c r="Z26" s="76"/>
      <c r="AA26" s="76"/>
      <c r="AB26" s="76"/>
    </row>
    <row r="27" spans="1:28" ht="12.75" x14ac:dyDescent="0.2">
      <c r="A27" s="105" t="str">
        <f>IF($D$10=0," ",0.8*$D$9/$D$11)</f>
        <v xml:space="preserve"> </v>
      </c>
      <c r="B27" s="429">
        <f>0.8*$D$9</f>
        <v>0</v>
      </c>
      <c r="C27" s="430"/>
      <c r="D27" s="105" t="str">
        <f>IF($D$11=0," ",E27/$D$11)</f>
        <v xml:space="preserve"> </v>
      </c>
      <c r="E27" s="431"/>
      <c r="F27" s="432"/>
      <c r="G27" s="433"/>
      <c r="H27" s="434"/>
      <c r="I27" s="427" t="str">
        <f>IF(G27=0," ",ROUND((ABS(G27-E27)),4))</f>
        <v xml:space="preserve"> </v>
      </c>
      <c r="J27" s="428"/>
      <c r="K27" s="254">
        <f>L27*$D$11</f>
        <v>0</v>
      </c>
      <c r="L27" s="108">
        <f>IF(D27=" ",0,IF(D27&lt;=500,0.5,(IF(D27&lt;=2000,1,IF(D27&gt;2000,1.5," ")))))</f>
        <v>0</v>
      </c>
      <c r="M27" s="109" t="str">
        <f t="shared" si="0"/>
        <v>N</v>
      </c>
      <c r="N27" s="76"/>
      <c r="O27" s="76"/>
      <c r="P27" s="76"/>
      <c r="Q27" s="76"/>
      <c r="R27" s="76"/>
      <c r="S27" s="386"/>
      <c r="T27" s="386"/>
      <c r="U27" s="386"/>
      <c r="V27" s="386"/>
      <c r="W27" s="386"/>
      <c r="X27" s="386"/>
      <c r="Y27" s="76"/>
      <c r="Z27" s="262" t="s">
        <v>6</v>
      </c>
      <c r="AA27" s="76"/>
      <c r="AB27" s="76"/>
    </row>
    <row r="28" spans="1:28" ht="12.75" x14ac:dyDescent="0.2">
      <c r="A28" s="105" t="str">
        <f>IF($D$10=0," ",0.8*$D$9/$D$11)</f>
        <v xml:space="preserve"> </v>
      </c>
      <c r="B28" s="429">
        <f>0.8*$D$9</f>
        <v>0</v>
      </c>
      <c r="C28" s="430"/>
      <c r="D28" s="105" t="str">
        <f>IF($D$11=0," ",E28/$D$11)</f>
        <v xml:space="preserve"> </v>
      </c>
      <c r="E28" s="435">
        <f>E27</f>
        <v>0</v>
      </c>
      <c r="F28" s="436"/>
      <c r="G28" s="433"/>
      <c r="H28" s="434"/>
      <c r="I28" s="427" t="str">
        <f>IF(G28=0," ",ROUND((ABS(G28-E28)),4))</f>
        <v xml:space="preserve"> </v>
      </c>
      <c r="J28" s="428"/>
      <c r="K28" s="254">
        <f>L28*$D$11</f>
        <v>0</v>
      </c>
      <c r="L28" s="108">
        <f>IF(D28=" ",0,IF(D28&lt;=500,0.5,(IF(D28&lt;=2000,1,IF(D28&gt;2000,1.5," ")))))</f>
        <v>0</v>
      </c>
      <c r="M28" s="109" t="str">
        <f t="shared" si="0"/>
        <v>N</v>
      </c>
      <c r="N28" s="195"/>
      <c r="O28" s="211"/>
      <c r="P28" s="211"/>
      <c r="Q28" s="211"/>
      <c r="R28" s="187" t="s">
        <v>54</v>
      </c>
      <c r="S28" s="208" t="s">
        <v>68</v>
      </c>
      <c r="T28" s="76"/>
      <c r="U28" s="76"/>
      <c r="V28" s="76"/>
      <c r="W28" s="76"/>
      <c r="X28" s="263" t="s">
        <v>46</v>
      </c>
      <c r="Y28" s="263"/>
      <c r="Z28" s="263"/>
      <c r="AA28" s="263"/>
      <c r="AB28" s="264"/>
    </row>
    <row r="29" spans="1:28" ht="12.75" x14ac:dyDescent="0.2">
      <c r="A29" s="105" t="str">
        <f>IF($D$10=0," ",0.8*$D$9/$D$11)</f>
        <v xml:space="preserve"> </v>
      </c>
      <c r="B29" s="429">
        <f>0.8*$D$9</f>
        <v>0</v>
      </c>
      <c r="C29" s="430"/>
      <c r="D29" s="105" t="str">
        <f>IF($D$11=0," ",E29/$D$11)</f>
        <v xml:space="preserve"> </v>
      </c>
      <c r="E29" s="435">
        <f>E27</f>
        <v>0</v>
      </c>
      <c r="F29" s="436"/>
      <c r="G29" s="433"/>
      <c r="H29" s="434"/>
      <c r="I29" s="427" t="str">
        <f>IF(G29=0," ",ROUND((ABS(G29-E29)),4))</f>
        <v xml:space="preserve"> </v>
      </c>
      <c r="J29" s="428"/>
      <c r="K29" s="254">
        <f>L29*$D$11</f>
        <v>0</v>
      </c>
      <c r="L29" s="108">
        <f>IF(D29=" ",0,IF(D29&lt;=500,0.5,(IF(D29&lt;=2000,1,IF(D29&gt;2000,1.5," ")))))</f>
        <v>0</v>
      </c>
      <c r="M29" s="109" t="str">
        <f t="shared" si="0"/>
        <v>N</v>
      </c>
      <c r="N29" s="195"/>
      <c r="O29" s="211"/>
      <c r="P29" s="211"/>
      <c r="Q29" s="211"/>
      <c r="R29" s="76"/>
      <c r="S29" s="385" t="s">
        <v>66</v>
      </c>
      <c r="T29" s="386"/>
      <c r="U29" s="386"/>
      <c r="V29" s="386"/>
      <c r="W29" s="386"/>
      <c r="X29" s="386"/>
      <c r="Y29" s="76" t="s">
        <v>81</v>
      </c>
      <c r="Z29" s="76"/>
      <c r="AA29" s="76"/>
      <c r="AB29" s="76"/>
    </row>
    <row r="30" spans="1:28" ht="12.75" x14ac:dyDescent="0.2">
      <c r="A30" s="76"/>
      <c r="B30" s="76"/>
      <c r="C30" s="76"/>
      <c r="D30" s="76"/>
      <c r="E30" s="76"/>
      <c r="F30" s="76"/>
      <c r="G30" s="390" t="s">
        <v>102</v>
      </c>
      <c r="H30" s="391"/>
      <c r="I30" s="427">
        <f>IF(G27=0,0,ROUND((MAX(G27:H29)-MIN(G27:H29)),4))</f>
        <v>0</v>
      </c>
      <c r="J30" s="428"/>
      <c r="K30" s="254">
        <f>L30*$D$11</f>
        <v>0</v>
      </c>
      <c r="L30" s="108">
        <f>IF(OR(D27=" ",D28=" ",D29=" "),0,IF(AND(D27&lt;=500,D28&lt;=500,D29&lt;=500),0.5,(IF(AND(D27&lt;=2000,D28&lt;=2000,D29&lt;=2000),1,IF(AND(D27&gt;2000,D28&gt;2000,D29&gt;2000),1.5," ")))))</f>
        <v>0</v>
      </c>
      <c r="M30" s="109" t="str">
        <f t="shared" si="0"/>
        <v>Y</v>
      </c>
      <c r="N30" s="195"/>
      <c r="O30" s="211"/>
      <c r="P30" s="211"/>
      <c r="Q30" s="211"/>
      <c r="R30" s="76"/>
      <c r="S30" s="385"/>
      <c r="T30" s="386"/>
      <c r="U30" s="386"/>
      <c r="V30" s="386"/>
      <c r="W30" s="386"/>
      <c r="X30" s="386"/>
      <c r="Y30" s="76"/>
      <c r="Z30" s="76"/>
      <c r="AA30" s="76"/>
      <c r="AB30" s="76"/>
    </row>
    <row r="31" spans="1:28" ht="12" customHeight="1" x14ac:dyDescent="0.2">
      <c r="A31" s="76"/>
      <c r="B31" s="76"/>
      <c r="C31" s="76"/>
      <c r="D31" s="76"/>
      <c r="E31" s="76"/>
      <c r="F31" s="76"/>
      <c r="G31" s="76"/>
      <c r="H31" s="76"/>
      <c r="I31" s="76"/>
      <c r="J31" s="387" t="str">
        <f>IF($D$13="English","Test passed?","Test bestanden?")</f>
        <v>Test passed?</v>
      </c>
      <c r="K31" s="388"/>
      <c r="L31" s="389"/>
      <c r="M31" s="109" t="str">
        <f>IF(AND(M23="Y",M24="Y",M25="Y",M26="Y",M27="Y",M28="Y",M29="Y",M30="Y"),"Y","N")</f>
        <v>N</v>
      </c>
      <c r="N31" s="76"/>
      <c r="O31" s="76"/>
      <c r="P31" s="76"/>
      <c r="Q31" s="76"/>
      <c r="R31" s="76"/>
      <c r="S31" s="386"/>
      <c r="T31" s="386"/>
      <c r="U31" s="386"/>
      <c r="V31" s="386"/>
      <c r="W31" s="386"/>
      <c r="X31" s="386"/>
      <c r="Y31" s="76"/>
      <c r="Z31" s="76"/>
      <c r="AA31" s="76"/>
      <c r="AB31" s="76"/>
    </row>
    <row r="32" spans="1:28" s="1" customFormat="1" ht="15.75" customHeight="1" x14ac:dyDescent="0.2">
      <c r="A32" s="94" t="str">
        <f>IF($D$13="English","2.  Accuracy of Zero Device (hi-res mode: off):","2.  Prüfung der Genauigkeit der Nullstellung (Hi-Res-Modus aus):")</f>
        <v>2.  Accuracy of Zero Device (hi-res mode: off):</v>
      </c>
      <c r="B32" s="76"/>
      <c r="C32" s="76"/>
      <c r="D32" s="76"/>
      <c r="E32" s="76"/>
      <c r="F32" s="76"/>
      <c r="G32" s="76"/>
      <c r="H32" s="76" t="str">
        <f>IF($D$13="English","accordance to EN45501-2015, A.4.2.3","gemäß EN45501-2015, A.4.2.3")</f>
        <v>accordance to EN45501-2015, A.4.2.3</v>
      </c>
      <c r="I32" s="76"/>
      <c r="J32" s="98"/>
      <c r="K32" s="76"/>
      <c r="L32" s="116"/>
      <c r="M32" s="76"/>
      <c r="N32" s="76"/>
      <c r="O32" s="76"/>
      <c r="P32" s="76"/>
      <c r="Q32" s="76"/>
      <c r="R32" s="76"/>
      <c r="S32" s="76"/>
      <c r="T32" s="76"/>
      <c r="U32" s="76"/>
      <c r="V32" s="76"/>
      <c r="W32" s="76"/>
      <c r="X32" s="76"/>
      <c r="Y32" s="76"/>
      <c r="Z32" s="76"/>
      <c r="AA32" s="76"/>
      <c r="AB32" s="76"/>
    </row>
    <row r="33" spans="1:28" s="1" customFormat="1" ht="12.75" x14ac:dyDescent="0.2">
      <c r="A33" s="450" t="s">
        <v>85</v>
      </c>
      <c r="B33" s="451"/>
      <c r="C33" s="451"/>
      <c r="D33" s="426"/>
      <c r="E33" s="450" t="s">
        <v>82</v>
      </c>
      <c r="F33" s="451"/>
      <c r="G33" s="426"/>
      <c r="H33" s="442" t="s">
        <v>1</v>
      </c>
      <c r="I33" s="442"/>
      <c r="J33" s="443"/>
      <c r="K33" s="102" t="s">
        <v>9</v>
      </c>
      <c r="L33" s="76"/>
      <c r="M33" s="76"/>
      <c r="N33" s="76"/>
      <c r="O33" s="76"/>
      <c r="P33" s="76"/>
      <c r="Q33" s="76"/>
      <c r="R33" s="76"/>
      <c r="S33" s="76"/>
      <c r="T33" s="76"/>
      <c r="U33" s="76"/>
      <c r="V33" s="76"/>
      <c r="W33" s="76"/>
      <c r="X33" s="76"/>
      <c r="Y33" s="76"/>
      <c r="Z33" s="76"/>
      <c r="AA33" s="76"/>
      <c r="AB33" s="76"/>
    </row>
    <row r="34" spans="1:28" s="1" customFormat="1" ht="12.75" customHeight="1" x14ac:dyDescent="0.2">
      <c r="A34" s="450" t="s">
        <v>2</v>
      </c>
      <c r="B34" s="451"/>
      <c r="C34" s="451"/>
      <c r="D34" s="426"/>
      <c r="E34" s="450" t="s">
        <v>2</v>
      </c>
      <c r="F34" s="451"/>
      <c r="G34" s="426"/>
      <c r="H34" s="442" t="s">
        <v>2</v>
      </c>
      <c r="I34" s="443"/>
      <c r="J34" s="120" t="s">
        <v>3</v>
      </c>
      <c r="K34" s="102" t="s">
        <v>16</v>
      </c>
      <c r="L34" s="76"/>
      <c r="M34" s="76"/>
      <c r="N34" s="76"/>
      <c r="O34" s="76"/>
      <c r="P34" s="76"/>
      <c r="Q34" s="76"/>
      <c r="R34" s="76"/>
      <c r="S34" s="76"/>
      <c r="T34" s="76"/>
      <c r="U34" s="76"/>
      <c r="V34" s="76"/>
      <c r="W34" s="76"/>
      <c r="X34" s="76"/>
      <c r="Y34" s="76"/>
      <c r="Z34" s="76"/>
      <c r="AA34" s="76"/>
      <c r="AB34" s="76"/>
    </row>
    <row r="35" spans="1:28" s="1" customFormat="1" ht="12.75" x14ac:dyDescent="0.2">
      <c r="A35" s="453"/>
      <c r="B35" s="454"/>
      <c r="C35" s="455"/>
      <c r="D35" s="456"/>
      <c r="E35" s="427">
        <f>0.5*$D$10-$A$35</f>
        <v>0</v>
      </c>
      <c r="F35" s="440"/>
      <c r="G35" s="441"/>
      <c r="H35" s="444">
        <f>J35*$D$10</f>
        <v>0</v>
      </c>
      <c r="I35" s="445"/>
      <c r="J35" s="265">
        <v>0.25</v>
      </c>
      <c r="K35" s="109" t="str">
        <f>IF(D35=" ","N",IF(H35&gt;=ABS($E35),"Y","N"))</f>
        <v>Y</v>
      </c>
      <c r="L35" s="124"/>
      <c r="M35" s="124"/>
      <c r="N35" s="124"/>
      <c r="O35" s="124"/>
      <c r="P35" s="124"/>
      <c r="Q35" s="124"/>
      <c r="R35" s="76"/>
      <c r="S35" s="76"/>
      <c r="T35" s="76"/>
      <c r="U35" s="76"/>
      <c r="V35" s="76"/>
      <c r="W35" s="76"/>
      <c r="X35" s="76"/>
      <c r="Y35" s="76"/>
      <c r="Z35" s="76"/>
      <c r="AA35" s="76"/>
      <c r="AB35" s="76"/>
    </row>
    <row r="36" spans="1:28" s="1" customFormat="1" ht="12.75" x14ac:dyDescent="0.2">
      <c r="A36" s="269"/>
      <c r="B36" s="270"/>
      <c r="C36" s="80"/>
      <c r="D36" s="80"/>
      <c r="E36" s="76"/>
      <c r="F36" s="76"/>
      <c r="G36" s="76"/>
      <c r="H36" s="76"/>
      <c r="I36" s="76"/>
      <c r="J36" s="77" t="str">
        <f>IF($D$13="English","Test passed?","Test bestanden?")</f>
        <v>Test passed?</v>
      </c>
      <c r="K36" s="127" t="str">
        <f>IF(K35="Y","Y","N")</f>
        <v>Y</v>
      </c>
      <c r="L36" s="124"/>
      <c r="M36" s="124"/>
      <c r="N36" s="124"/>
      <c r="O36" s="124"/>
      <c r="P36" s="124"/>
      <c r="Q36" s="124"/>
      <c r="R36" s="76"/>
      <c r="S36" s="76"/>
      <c r="T36" s="76"/>
      <c r="U36" s="76"/>
      <c r="V36" s="76"/>
      <c r="W36" s="76"/>
      <c r="X36" s="76"/>
      <c r="Y36" s="76"/>
      <c r="Z36" s="76"/>
      <c r="AA36" s="76"/>
      <c r="AB36" s="76"/>
    </row>
    <row r="37" spans="1:28" s="1" customFormat="1" ht="12.75" x14ac:dyDescent="0.2">
      <c r="A37" s="271"/>
      <c r="B37" s="80"/>
      <c r="C37" s="80"/>
      <c r="D37" s="80"/>
      <c r="E37" s="76"/>
      <c r="F37" s="76"/>
      <c r="G37" s="76"/>
      <c r="H37" s="97"/>
      <c r="I37" s="76"/>
      <c r="J37" s="76"/>
      <c r="K37" s="76"/>
      <c r="L37" s="116"/>
      <c r="M37" s="76"/>
      <c r="N37" s="129"/>
      <c r="O37" s="124"/>
      <c r="P37" s="124"/>
      <c r="Q37" s="124"/>
      <c r="R37" s="76"/>
      <c r="S37" s="76"/>
      <c r="T37" s="76"/>
      <c r="U37" s="76"/>
      <c r="V37" s="76"/>
      <c r="W37" s="76"/>
      <c r="X37" s="76"/>
      <c r="Y37" s="76"/>
      <c r="Z37" s="76"/>
      <c r="AA37" s="76"/>
      <c r="AB37" s="76"/>
    </row>
    <row r="38" spans="1:28" s="1" customFormat="1" ht="12" customHeight="1" x14ac:dyDescent="0.2">
      <c r="A38" s="94" t="str">
        <f>IF($D$13="English","3.  Accuracy of Tare Device  (hi-res mode: off):","3.  Genauigkeit der Tarierung  (Hi-Res-Modus: aus):")</f>
        <v>3.  Accuracy of Tare Device  (hi-res mode: off):</v>
      </c>
      <c r="B38" s="130"/>
      <c r="C38" s="131"/>
      <c r="D38" s="76"/>
      <c r="E38" s="76"/>
      <c r="F38" s="76"/>
      <c r="G38" s="76" t="str">
        <f>IF($D$13="English","accordance to EN45501-2015, A.4.6.2","gemäß EN45501-2015, A.4.6.2")</f>
        <v>accordance to EN45501-2015, A.4.6.2</v>
      </c>
      <c r="H38" s="76"/>
      <c r="I38" s="114"/>
      <c r="J38" s="132"/>
      <c r="K38" s="76"/>
      <c r="L38" s="76"/>
      <c r="M38" s="133" t="s">
        <v>83</v>
      </c>
      <c r="N38" s="124"/>
      <c r="O38" s="134"/>
      <c r="P38" s="124"/>
      <c r="Q38" s="124"/>
      <c r="R38" s="76"/>
      <c r="S38" s="76"/>
      <c r="T38" s="76"/>
      <c r="U38" s="76"/>
      <c r="V38" s="76"/>
      <c r="W38" s="76"/>
      <c r="X38" s="76"/>
      <c r="Y38" s="76"/>
      <c r="Z38" s="76"/>
      <c r="AA38" s="76"/>
      <c r="AB38" s="76"/>
    </row>
    <row r="39" spans="1:28" s="1" customFormat="1" ht="12.75" x14ac:dyDescent="0.2">
      <c r="A39" s="76"/>
      <c r="B39" s="78"/>
      <c r="C39" s="135"/>
      <c r="D39" s="76"/>
      <c r="E39" s="76"/>
      <c r="F39" s="76"/>
      <c r="G39" s="99"/>
      <c r="H39" s="98"/>
      <c r="I39" s="114"/>
      <c r="J39" s="132"/>
      <c r="K39" s="76"/>
      <c r="L39" s="76"/>
      <c r="M39" s="76"/>
      <c r="N39" s="76"/>
      <c r="O39" s="76"/>
      <c r="P39" s="76"/>
      <c r="Q39" s="76"/>
      <c r="R39" s="76"/>
      <c r="S39" s="76"/>
      <c r="T39" s="76"/>
      <c r="U39" s="76"/>
      <c r="V39" s="76"/>
      <c r="W39" s="76"/>
      <c r="X39" s="76"/>
      <c r="Y39" s="76"/>
      <c r="Z39" s="76"/>
      <c r="AA39" s="76"/>
      <c r="AB39" s="76"/>
    </row>
    <row r="40" spans="1:28" s="1" customFormat="1" ht="12.75" x14ac:dyDescent="0.2">
      <c r="A40" s="450" t="s">
        <v>85</v>
      </c>
      <c r="B40" s="451"/>
      <c r="C40" s="451"/>
      <c r="D40" s="426"/>
      <c r="E40" s="450" t="s">
        <v>86</v>
      </c>
      <c r="F40" s="451"/>
      <c r="G40" s="426"/>
      <c r="H40" s="450" t="s">
        <v>1</v>
      </c>
      <c r="I40" s="498"/>
      <c r="J40" s="102" t="s">
        <v>9</v>
      </c>
      <c r="K40" s="76"/>
      <c r="L40" s="76"/>
      <c r="M40" s="76"/>
      <c r="N40" s="76"/>
      <c r="O40" s="76"/>
      <c r="P40" s="76"/>
      <c r="Q40" s="76"/>
      <c r="R40" s="76"/>
      <c r="S40" s="76"/>
      <c r="T40" s="76"/>
      <c r="U40" s="76"/>
      <c r="V40" s="76"/>
      <c r="W40" s="76"/>
      <c r="X40" s="76"/>
      <c r="Y40" s="76"/>
      <c r="Z40" s="76"/>
      <c r="AA40" s="76"/>
      <c r="AB40" s="76"/>
    </row>
    <row r="41" spans="1:28" s="1" customFormat="1" ht="12.75" x14ac:dyDescent="0.2">
      <c r="A41" s="450" t="s">
        <v>2</v>
      </c>
      <c r="B41" s="451"/>
      <c r="C41" s="451"/>
      <c r="D41" s="426"/>
      <c r="E41" s="450" t="s">
        <v>2</v>
      </c>
      <c r="F41" s="451"/>
      <c r="G41" s="426"/>
      <c r="H41" s="120" t="s">
        <v>2</v>
      </c>
      <c r="I41" s="118" t="s">
        <v>3</v>
      </c>
      <c r="J41" s="102" t="s">
        <v>16</v>
      </c>
      <c r="K41" s="76"/>
      <c r="L41" s="76"/>
      <c r="M41" s="76"/>
      <c r="N41" s="76"/>
      <c r="O41" s="76"/>
      <c r="P41" s="76"/>
      <c r="Q41" s="76"/>
      <c r="R41" s="76"/>
      <c r="S41" s="76"/>
      <c r="T41" s="76"/>
      <c r="U41" s="76"/>
      <c r="V41" s="76"/>
      <c r="W41" s="76"/>
      <c r="X41" s="76"/>
      <c r="Y41" s="76"/>
      <c r="Z41" s="76"/>
      <c r="AA41" s="76"/>
      <c r="AB41" s="76"/>
    </row>
    <row r="42" spans="1:28" s="1" customFormat="1" ht="12.75" x14ac:dyDescent="0.2">
      <c r="A42" s="499"/>
      <c r="B42" s="500"/>
      <c r="C42" s="501"/>
      <c r="D42" s="483"/>
      <c r="E42" s="427" t="str">
        <f>IF(A42=0," ",0.5*$D$10-$A$42)</f>
        <v xml:space="preserve"> </v>
      </c>
      <c r="F42" s="440"/>
      <c r="G42" s="441"/>
      <c r="H42" s="255">
        <f>I42*$D$10</f>
        <v>0</v>
      </c>
      <c r="I42" s="122">
        <v>0.25</v>
      </c>
      <c r="J42" s="109" t="str">
        <f>IF(A42=0," ",IF(H42&gt;=ABS($E42),"Y","N"))</f>
        <v xml:space="preserve"> </v>
      </c>
      <c r="K42" s="76"/>
      <c r="L42" s="76"/>
      <c r="M42" s="76"/>
      <c r="N42" s="76"/>
      <c r="O42" s="76"/>
      <c r="P42" s="76"/>
      <c r="Q42" s="76"/>
      <c r="R42" s="76"/>
      <c r="S42" s="76"/>
      <c r="T42" s="76"/>
      <c r="U42" s="76"/>
      <c r="V42" s="76"/>
      <c r="W42" s="76"/>
      <c r="X42" s="76"/>
      <c r="Y42" s="76"/>
      <c r="Z42" s="76"/>
      <c r="AA42" s="76"/>
      <c r="AB42" s="76"/>
    </row>
    <row r="43" spans="1:28" s="1" customFormat="1" ht="12.75" x14ac:dyDescent="0.2">
      <c r="A43" s="269"/>
      <c r="B43" s="270"/>
      <c r="C43" s="80"/>
      <c r="D43" s="80"/>
      <c r="E43" s="76"/>
      <c r="F43" s="76"/>
      <c r="G43" s="76"/>
      <c r="H43" s="76"/>
      <c r="I43" s="77" t="str">
        <f>IF($D$13="English","Test passed?","Test bestanden?")</f>
        <v>Test passed?</v>
      </c>
      <c r="J43" s="127" t="str">
        <f>IF(J42="Y","Y","N")</f>
        <v>N</v>
      </c>
      <c r="K43" s="76"/>
      <c r="L43" s="76"/>
      <c r="M43" s="76"/>
      <c r="N43" s="76"/>
      <c r="O43" s="76"/>
      <c r="P43" s="76"/>
      <c r="Q43" s="76"/>
      <c r="R43" s="76"/>
      <c r="S43" s="76"/>
      <c r="T43" s="76"/>
      <c r="U43" s="76"/>
      <c r="V43" s="76"/>
      <c r="W43" s="76"/>
      <c r="X43" s="76"/>
      <c r="Y43" s="76"/>
      <c r="Z43" s="76"/>
      <c r="AA43" s="76"/>
      <c r="AB43" s="76"/>
    </row>
    <row r="44" spans="1:28" s="1" customFormat="1" ht="12" customHeight="1" x14ac:dyDescent="0.2">
      <c r="A44" s="80"/>
      <c r="B44" s="80"/>
      <c r="C44" s="80"/>
      <c r="D44" s="80"/>
      <c r="E44" s="76"/>
      <c r="F44" s="76"/>
      <c r="G44" s="113"/>
      <c r="H44" s="114"/>
      <c r="I44" s="114"/>
      <c r="J44" s="136"/>
      <c r="K44" s="76"/>
      <c r="L44" s="76"/>
      <c r="M44" s="76"/>
      <c r="N44" s="76"/>
      <c r="O44" s="76"/>
      <c r="P44" s="76"/>
      <c r="Q44" s="76"/>
      <c r="R44" s="76"/>
      <c r="S44" s="76"/>
      <c r="T44" s="76"/>
      <c r="U44" s="76"/>
      <c r="V44" s="76"/>
      <c r="W44" s="76"/>
      <c r="X44" s="76"/>
      <c r="Y44" s="76"/>
      <c r="Z44" s="76"/>
      <c r="AA44" s="76"/>
      <c r="AB44" s="76"/>
    </row>
    <row r="45" spans="1:28" ht="12" customHeight="1" x14ac:dyDescent="0.2">
      <c r="A45" s="80"/>
      <c r="B45" s="80"/>
      <c r="C45" s="80"/>
      <c r="D45" s="80"/>
      <c r="E45" s="76"/>
      <c r="F45" s="76"/>
      <c r="G45" s="76"/>
      <c r="H45" s="76"/>
      <c r="I45" s="76"/>
      <c r="J45" s="113"/>
      <c r="K45" s="114"/>
      <c r="L45" s="114"/>
      <c r="M45" s="114"/>
      <c r="N45" s="76"/>
      <c r="O45" s="76"/>
      <c r="P45" s="76"/>
      <c r="Q45" s="76"/>
      <c r="R45" s="76"/>
      <c r="S45" s="167"/>
      <c r="T45" s="167"/>
      <c r="U45" s="167"/>
      <c r="V45" s="167"/>
      <c r="W45" s="167"/>
      <c r="X45" s="167"/>
      <c r="Y45" s="76"/>
      <c r="Z45" s="76"/>
      <c r="AA45" s="76"/>
      <c r="AB45" s="76"/>
    </row>
    <row r="46" spans="1:28" ht="12" customHeight="1" x14ac:dyDescent="0.2">
      <c r="A46" s="76"/>
      <c r="B46" s="76"/>
      <c r="C46" s="76"/>
      <c r="D46" s="76"/>
      <c r="E46" s="76"/>
      <c r="F46" s="76"/>
      <c r="G46" s="113"/>
      <c r="H46" s="114"/>
      <c r="I46" s="114"/>
      <c r="J46" s="136"/>
      <c r="K46" s="76"/>
      <c r="L46" s="76"/>
      <c r="M46" s="76"/>
      <c r="N46" s="76"/>
      <c r="O46" s="76"/>
      <c r="P46" s="76"/>
      <c r="Q46" s="76"/>
      <c r="R46" s="76"/>
      <c r="S46" s="76"/>
      <c r="T46" s="76"/>
      <c r="U46" s="76"/>
      <c r="V46" s="76"/>
      <c r="W46" s="76"/>
      <c r="X46" s="76"/>
      <c r="Y46" s="76"/>
      <c r="Z46" s="76"/>
      <c r="AA46" s="76"/>
      <c r="AB46" s="76"/>
    </row>
    <row r="47" spans="1:28" ht="12" customHeight="1" x14ac:dyDescent="0.2">
      <c r="A47" s="94" t="str">
        <f>IF($D$13="English","4.  Weighing / Linearity Test (Indicator in hi-res mode):","4. Prüfung der Richtigkeit mit Normallast (Indikator in Hi-Res-Modus):")</f>
        <v>4.  Weighing / Linearity Test (Indicator in hi-res mode):</v>
      </c>
      <c r="B47" s="76"/>
      <c r="C47" s="77"/>
      <c r="D47" s="95"/>
      <c r="E47" s="96"/>
      <c r="F47" s="97"/>
      <c r="G47" s="76"/>
      <c r="H47" s="76" t="str">
        <f>IF($D$13="English","accordance to EN45501-2015, A.4.4.1","gemäß EN45501-2015, A.4.4.1")</f>
        <v>accordance to EN45501-2015, A.4.4.1</v>
      </c>
      <c r="I47" s="76"/>
      <c r="J47" s="98"/>
      <c r="K47" s="76"/>
      <c r="L47" s="76"/>
      <c r="M47" s="99"/>
      <c r="N47" s="76"/>
      <c r="O47" s="76"/>
      <c r="P47" s="76"/>
      <c r="Q47" s="76"/>
      <c r="R47" s="76"/>
      <c r="S47" s="76"/>
      <c r="T47" s="76"/>
      <c r="U47" s="76"/>
      <c r="V47" s="76"/>
      <c r="W47" s="76"/>
      <c r="X47" s="76"/>
      <c r="Y47" s="76"/>
      <c r="Z47" s="76"/>
      <c r="AA47" s="76"/>
      <c r="AB47" s="76"/>
    </row>
    <row r="48" spans="1:28" ht="12.75" x14ac:dyDescent="0.2">
      <c r="A48" s="402" t="str">
        <f>IF($D$13="English","load must be about","ungefähre Last")</f>
        <v>load must be about</v>
      </c>
      <c r="B48" s="403"/>
      <c r="C48" s="404"/>
      <c r="D48" s="390" t="s">
        <v>0</v>
      </c>
      <c r="E48" s="425"/>
      <c r="F48" s="391"/>
      <c r="G48" s="390" t="s">
        <v>7</v>
      </c>
      <c r="H48" s="391"/>
      <c r="I48" s="390" t="s">
        <v>8</v>
      </c>
      <c r="J48" s="391"/>
      <c r="K48" s="390" t="s">
        <v>1</v>
      </c>
      <c r="L48" s="391"/>
      <c r="M48" s="446" t="s">
        <v>88</v>
      </c>
      <c r="N48" s="447"/>
      <c r="O48" s="448"/>
      <c r="P48" s="390" t="s">
        <v>9</v>
      </c>
      <c r="Q48" s="449"/>
      <c r="R48" s="125" t="s">
        <v>51</v>
      </c>
      <c r="S48" s="76"/>
      <c r="T48" s="76"/>
      <c r="U48" s="76"/>
      <c r="V48" s="76"/>
      <c r="W48" s="76" t="s">
        <v>43</v>
      </c>
      <c r="X48" s="76"/>
      <c r="Y48" s="76"/>
      <c r="Z48" s="76"/>
      <c r="AA48" s="76"/>
      <c r="AB48" s="76"/>
    </row>
    <row r="49" spans="1:36" ht="12.75" x14ac:dyDescent="0.2">
      <c r="A49" s="102" t="s">
        <v>3</v>
      </c>
      <c r="B49" s="425" t="s">
        <v>2</v>
      </c>
      <c r="C49" s="426"/>
      <c r="D49" s="102" t="s">
        <v>3</v>
      </c>
      <c r="E49" s="425" t="s">
        <v>2</v>
      </c>
      <c r="F49" s="426"/>
      <c r="G49" s="390" t="s">
        <v>2</v>
      </c>
      <c r="H49" s="391"/>
      <c r="I49" s="390" t="s">
        <v>2</v>
      </c>
      <c r="J49" s="425"/>
      <c r="K49" s="102" t="s">
        <v>2</v>
      </c>
      <c r="L49" s="101" t="s">
        <v>3</v>
      </c>
      <c r="M49" s="390" t="s">
        <v>2</v>
      </c>
      <c r="N49" s="451"/>
      <c r="O49" s="451"/>
      <c r="P49" s="390" t="s">
        <v>16</v>
      </c>
      <c r="Q49" s="449"/>
      <c r="R49" s="125" t="s">
        <v>64</v>
      </c>
      <c r="S49" s="76"/>
      <c r="T49" s="76"/>
      <c r="U49" s="76"/>
      <c r="V49" s="76"/>
      <c r="W49" s="76"/>
      <c r="X49" s="76"/>
      <c r="Y49" s="76"/>
      <c r="Z49" s="76"/>
      <c r="AA49" s="76"/>
      <c r="AB49" s="76"/>
      <c r="AC49" s="51" t="s">
        <v>54</v>
      </c>
    </row>
    <row r="50" spans="1:36" ht="12.75" x14ac:dyDescent="0.2">
      <c r="A50" s="141">
        <v>20</v>
      </c>
      <c r="B50" s="435">
        <f>A50*$D$10</f>
        <v>0</v>
      </c>
      <c r="C50" s="436"/>
      <c r="D50" s="141" t="str">
        <f>IF(E50=0," ",E50/$D$10)</f>
        <v xml:space="preserve"> </v>
      </c>
      <c r="E50" s="431"/>
      <c r="F50" s="432"/>
      <c r="G50" s="433"/>
      <c r="H50" s="434"/>
      <c r="I50" s="427" t="str">
        <f>IF(G50=0," ",(G50-E50))</f>
        <v xml:space="preserve"> </v>
      </c>
      <c r="J50" s="428"/>
      <c r="K50" s="254">
        <f>L50*$D$10</f>
        <v>0</v>
      </c>
      <c r="L50" s="266">
        <f t="shared" ref="L50:L64" si="1">IF(D50="-"," ",IF(D50&lt;=500,0.5,(IF(D50&lt;=2000,1,IF(D50&gt;2000,1.5," ")))))</f>
        <v>1.5</v>
      </c>
      <c r="M50" s="427" t="str">
        <f t="shared" ref="M50:M56" si="2">IF(E50=0," ",IF($E$35=" "," ",ROUND(I50-$E$35,4)))</f>
        <v xml:space="preserve"> </v>
      </c>
      <c r="N50" s="440"/>
      <c r="O50" s="440"/>
      <c r="P50" s="452" t="str">
        <f t="shared" ref="P50:P64" si="3">IF(M50=" "," ",IF(ABS(M50)&lt;=K50,"Y","N"))</f>
        <v xml:space="preserve"> </v>
      </c>
      <c r="Q50" s="449"/>
      <c r="R50" s="76"/>
      <c r="S50" s="76"/>
      <c r="T50" s="76"/>
      <c r="U50" s="76"/>
      <c r="V50" s="76"/>
      <c r="W50" s="76" t="s">
        <v>63</v>
      </c>
      <c r="X50" s="76"/>
      <c r="Y50" s="76"/>
      <c r="Z50" s="76"/>
      <c r="AA50" s="76"/>
      <c r="AB50" s="148" t="e">
        <f>IF(AND(E50&lt;=$D$8,ABS(M50)&lt;=0.5*$D$10),1,IF(AND(E50&gt;$D$8,ABS(M50)&lt;=0.5*$D$11),1,2))</f>
        <v>#VALUE!</v>
      </c>
    </row>
    <row r="51" spans="1:36" ht="12.75" x14ac:dyDescent="0.2">
      <c r="A51" s="250" t="str">
        <f>IF($D$10=0,"-",IF($D$8/$D$10&lt;=500,100,IF($D$8/$D$10&lt;=1000,100,IF($D$8/$D$10&lt;=2000,200,500))))</f>
        <v>-</v>
      </c>
      <c r="B51" s="457" t="str">
        <f>IF($D$10=0," ",A51*$D$10)</f>
        <v xml:space="preserve"> </v>
      </c>
      <c r="C51" s="458"/>
      <c r="D51" s="106" t="str">
        <f>IF(E51=0," ",E51/$D$10)</f>
        <v xml:space="preserve"> </v>
      </c>
      <c r="E51" s="459"/>
      <c r="F51" s="432"/>
      <c r="G51" s="460"/>
      <c r="H51" s="434"/>
      <c r="I51" s="427" t="str">
        <f>IF(G51=0," ",(G51-E51))</f>
        <v xml:space="preserve"> </v>
      </c>
      <c r="J51" s="428"/>
      <c r="K51" s="254">
        <f>L51*$D$10</f>
        <v>0</v>
      </c>
      <c r="L51" s="266">
        <f t="shared" si="1"/>
        <v>1.5</v>
      </c>
      <c r="M51" s="427" t="str">
        <f t="shared" si="2"/>
        <v xml:space="preserve"> </v>
      </c>
      <c r="N51" s="440"/>
      <c r="O51" s="440"/>
      <c r="P51" s="452" t="str">
        <f t="shared" si="3"/>
        <v xml:space="preserve"> </v>
      </c>
      <c r="Q51" s="449"/>
      <c r="R51" s="125" t="s">
        <v>70</v>
      </c>
      <c r="S51" s="130"/>
      <c r="T51" s="131"/>
      <c r="U51" s="76"/>
      <c r="V51" s="76"/>
      <c r="W51" s="76"/>
      <c r="X51" s="113"/>
      <c r="Y51" s="76"/>
      <c r="Z51" s="76"/>
      <c r="AA51" s="76"/>
      <c r="AB51" s="148" t="e">
        <f t="shared" ref="AB51:AB57" si="4">IF(AND(E51&lt;=$D$8,ABS(M51)&lt;=0.5*$D$10),1,IF(AND(E51&gt;$D$8,ABS(M51)&lt;=0.5*$D$11),1,2))</f>
        <v>#VALUE!</v>
      </c>
      <c r="AC51" s="42" t="s">
        <v>53</v>
      </c>
    </row>
    <row r="52" spans="1:36" ht="12.75" x14ac:dyDescent="0.2">
      <c r="A52" s="142" t="str">
        <f>IF($D$10=0,"-",IF($D$8/$D$10&lt;=500,200,IF($D$8/$D$10&lt;=1000,200,IF($D$8/$D$10&lt;=2000,500,1000))))</f>
        <v>-</v>
      </c>
      <c r="B52" s="435" t="str">
        <f>IF($D$10=0," ",A52*$D$10)</f>
        <v xml:space="preserve"> </v>
      </c>
      <c r="C52" s="436"/>
      <c r="D52" s="141" t="str">
        <f>IF(E52=0," ",E52/$D$10)</f>
        <v xml:space="preserve"> </v>
      </c>
      <c r="E52" s="431"/>
      <c r="F52" s="432"/>
      <c r="G52" s="433"/>
      <c r="H52" s="434"/>
      <c r="I52" s="427" t="str">
        <f t="shared" ref="I52:I64" si="5">IF(G52=0," ",(G52-E52))</f>
        <v xml:space="preserve"> </v>
      </c>
      <c r="J52" s="428"/>
      <c r="K52" s="254">
        <f>IF(D52="-",0,L52*$D$10)</f>
        <v>0</v>
      </c>
      <c r="L52" s="266">
        <f t="shared" si="1"/>
        <v>1.5</v>
      </c>
      <c r="M52" s="427" t="str">
        <f t="shared" si="2"/>
        <v xml:space="preserve"> </v>
      </c>
      <c r="N52" s="440"/>
      <c r="O52" s="440"/>
      <c r="P52" s="452" t="str">
        <f t="shared" si="3"/>
        <v xml:space="preserve"> </v>
      </c>
      <c r="Q52" s="449"/>
      <c r="R52" s="125" t="s">
        <v>69</v>
      </c>
      <c r="S52" s="130"/>
      <c r="T52" s="131"/>
      <c r="U52" s="76"/>
      <c r="V52" s="76"/>
      <c r="W52" s="76"/>
      <c r="X52" s="113"/>
      <c r="Y52" s="76"/>
      <c r="Z52" s="114"/>
      <c r="AA52" s="76"/>
      <c r="AB52" s="148" t="e">
        <f t="shared" si="4"/>
        <v>#VALUE!</v>
      </c>
      <c r="AC52" s="51" t="s">
        <v>54</v>
      </c>
    </row>
    <row r="53" spans="1:36" ht="12.75" x14ac:dyDescent="0.2">
      <c r="A53" s="142" t="str">
        <f>IF($D$10=0,"-",IF($D$8/$D$10&lt;=500,300,IF($D$8/$D$10&lt;=1000,500,IF($D$8/$D$10&lt;=2000,1000,2000))))</f>
        <v>-</v>
      </c>
      <c r="B53" s="435" t="str">
        <f>IF($D$10=0," ",A53*$D$10)</f>
        <v xml:space="preserve"> </v>
      </c>
      <c r="C53" s="436"/>
      <c r="D53" s="141" t="str">
        <f>IF(E53=0," ",IF(E53&lt;$D$8,E53/$D$10,E53/$D$11))</f>
        <v xml:space="preserve"> </v>
      </c>
      <c r="E53" s="431"/>
      <c r="F53" s="432"/>
      <c r="G53" s="433"/>
      <c r="H53" s="434"/>
      <c r="I53" s="427" t="str">
        <f t="shared" si="5"/>
        <v xml:space="preserve"> </v>
      </c>
      <c r="J53" s="428"/>
      <c r="K53" s="254">
        <f>IF(D53="-",0,L53*$D$10)</f>
        <v>0</v>
      </c>
      <c r="L53" s="266">
        <f>IF(D53="-"," ",IF(D53&lt;=500,0.5,(IF(D53&lt;=2000,1,IF(D53&gt;2000,1.5," ")))))</f>
        <v>1.5</v>
      </c>
      <c r="M53" s="427" t="str">
        <f t="shared" si="2"/>
        <v xml:space="preserve"> </v>
      </c>
      <c r="N53" s="440"/>
      <c r="O53" s="440"/>
      <c r="P53" s="452" t="str">
        <f t="shared" si="3"/>
        <v xml:space="preserve"> </v>
      </c>
      <c r="Q53" s="449"/>
      <c r="R53" s="76"/>
      <c r="S53" s="78"/>
      <c r="T53" s="135"/>
      <c r="U53" s="76"/>
      <c r="V53" s="76"/>
      <c r="W53" s="76" t="s">
        <v>71</v>
      </c>
      <c r="X53" s="99"/>
      <c r="Y53" s="76"/>
      <c r="Z53" s="76"/>
      <c r="AA53" s="76"/>
      <c r="AB53" s="148" t="e">
        <f t="shared" si="4"/>
        <v>#VALUE!</v>
      </c>
      <c r="AJ53" s="46"/>
    </row>
    <row r="54" spans="1:36" ht="12.75" x14ac:dyDescent="0.2">
      <c r="A54" s="142">
        <f>IF($D$11=0,0,IF(B54&lt;$D$8,B54/$D$10,B54/$D$11))</f>
        <v>0</v>
      </c>
      <c r="B54" s="435" t="str">
        <f>IF($D$11=0," ",$D$8-$D$11)</f>
        <v xml:space="preserve"> </v>
      </c>
      <c r="C54" s="436"/>
      <c r="D54" s="141" t="str">
        <f>IF(E54=0," ",IF(E54&lt;$D$8,E54/$D$10,E54/$D$11))</f>
        <v xml:space="preserve"> </v>
      </c>
      <c r="E54" s="431"/>
      <c r="F54" s="432"/>
      <c r="G54" s="433"/>
      <c r="H54" s="434"/>
      <c r="I54" s="427" t="str">
        <f t="shared" si="5"/>
        <v xml:space="preserve"> </v>
      </c>
      <c r="J54" s="428"/>
      <c r="K54" s="254">
        <f>IF(D54="-",0,IF(E54&lt;$D$8,L54*$D$10,L54*$D$11))</f>
        <v>0</v>
      </c>
      <c r="L54" s="266">
        <f t="shared" ref="L54:L60" si="6">IF(D54="-"," ",IF(D54&lt;=500,0.5,(IF(D54&lt;=2000,1,IF(D54&gt;2000,1.5," ")))))</f>
        <v>1.5</v>
      </c>
      <c r="M54" s="427" t="str">
        <f t="shared" si="2"/>
        <v xml:space="preserve"> </v>
      </c>
      <c r="N54" s="440"/>
      <c r="O54" s="440"/>
      <c r="P54" s="452" t="str">
        <f t="shared" si="3"/>
        <v xml:space="preserve"> </v>
      </c>
      <c r="Q54" s="449"/>
      <c r="R54" s="76"/>
      <c r="S54" s="76"/>
      <c r="T54" s="76"/>
      <c r="U54" s="76"/>
      <c r="V54" s="76"/>
      <c r="W54" s="76"/>
      <c r="X54" s="76"/>
      <c r="Y54" s="76"/>
      <c r="Z54" s="114"/>
      <c r="AA54" s="76"/>
      <c r="AB54" s="148" t="e">
        <f t="shared" si="4"/>
        <v>#VALUE!</v>
      </c>
      <c r="AD54" s="46"/>
      <c r="AE54" s="46"/>
      <c r="AF54" s="46"/>
      <c r="AG54" s="46"/>
      <c r="AH54" s="46"/>
      <c r="AI54" s="46"/>
    </row>
    <row r="55" spans="1:36" ht="12.75" x14ac:dyDescent="0.2">
      <c r="A55" s="31"/>
      <c r="B55" s="435" t="str">
        <f>IF(A55=0," ",A55*$D$11)</f>
        <v xml:space="preserve"> </v>
      </c>
      <c r="C55" s="436"/>
      <c r="D55" s="141" t="str">
        <f>IF(E55=0," ",IF(E55&lt;$D$8,E55/$D$10,E55/$D$11))</f>
        <v xml:space="preserve"> </v>
      </c>
      <c r="E55" s="431"/>
      <c r="F55" s="432"/>
      <c r="G55" s="433"/>
      <c r="H55" s="434"/>
      <c r="I55" s="427" t="str">
        <f t="shared" si="5"/>
        <v xml:space="preserve"> </v>
      </c>
      <c r="J55" s="428"/>
      <c r="K55" s="254">
        <f>IF(D55="-",0,IF(E55&lt;$D$8,L55*$D$10,L55*$D$11))</f>
        <v>0</v>
      </c>
      <c r="L55" s="266">
        <f t="shared" si="6"/>
        <v>1.5</v>
      </c>
      <c r="M55" s="427" t="str">
        <f t="shared" si="2"/>
        <v xml:space="preserve"> </v>
      </c>
      <c r="N55" s="440"/>
      <c r="O55" s="440"/>
      <c r="P55" s="452" t="str">
        <f t="shared" si="3"/>
        <v xml:space="preserve"> </v>
      </c>
      <c r="Q55" s="449"/>
      <c r="R55" s="125" t="s">
        <v>48</v>
      </c>
      <c r="S55" s="181"/>
      <c r="T55" s="182"/>
      <c r="U55" s="183"/>
      <c r="V55" s="184"/>
      <c r="W55" s="76" t="s">
        <v>47</v>
      </c>
      <c r="X55" s="185"/>
      <c r="Y55" s="76"/>
      <c r="Z55" s="114"/>
      <c r="AA55" s="76"/>
      <c r="AB55" s="148" t="e">
        <f>IF(AND(E55&lt;=$D$8,ABS(M55)&lt;=0.5*$D$10),1,IF(AND(E55&gt;$D$8,ABS(M55)&lt;=0.5*$D$11),1,2))</f>
        <v>#VALUE!</v>
      </c>
      <c r="AC55" s="42" t="s">
        <v>53</v>
      </c>
      <c r="AD55" s="84"/>
      <c r="AE55" s="84"/>
      <c r="AF55" s="84"/>
      <c r="AG55" s="84"/>
      <c r="AH55" s="84"/>
      <c r="AI55" s="84"/>
    </row>
    <row r="56" spans="1:36" ht="12.75" x14ac:dyDescent="0.2">
      <c r="A56" s="31"/>
      <c r="B56" s="457" t="str">
        <f>IF(A56=0," ",A56*$D$11)</f>
        <v xml:space="preserve"> </v>
      </c>
      <c r="C56" s="458"/>
      <c r="D56" s="106" t="str">
        <f>IF(E56=0," ",IF(E56&lt;$D$8,E56/$D$10,E56/$D$11))</f>
        <v xml:space="preserve"> </v>
      </c>
      <c r="E56" s="459"/>
      <c r="F56" s="432"/>
      <c r="G56" s="460"/>
      <c r="H56" s="434"/>
      <c r="I56" s="427" t="str">
        <f>IF(G56=0," ",ROUND((G56-E56),4))</f>
        <v xml:space="preserve"> </v>
      </c>
      <c r="J56" s="428"/>
      <c r="K56" s="254">
        <f>IF(D56="-",0,IF(E56&lt;$D$8,L56*$D$10,L56*$D$11))</f>
        <v>0</v>
      </c>
      <c r="L56" s="266">
        <f t="shared" si="6"/>
        <v>1.5</v>
      </c>
      <c r="M56" s="427" t="str">
        <f t="shared" si="2"/>
        <v xml:space="preserve"> </v>
      </c>
      <c r="N56" s="440"/>
      <c r="O56" s="440"/>
      <c r="P56" s="452" t="str">
        <f t="shared" si="3"/>
        <v xml:space="preserve"> </v>
      </c>
      <c r="Q56" s="449"/>
      <c r="R56" s="76" t="s">
        <v>49</v>
      </c>
      <c r="S56" s="76"/>
      <c r="T56" s="76"/>
      <c r="U56" s="76"/>
      <c r="V56" s="76"/>
      <c r="W56" s="76"/>
      <c r="X56" s="76"/>
      <c r="Y56" s="76"/>
      <c r="Z56" s="76"/>
      <c r="AA56" s="76"/>
      <c r="AB56" s="148" t="e">
        <f t="shared" si="4"/>
        <v>#VALUE!</v>
      </c>
    </row>
    <row r="57" spans="1:36" ht="12.75" x14ac:dyDescent="0.2">
      <c r="A57" s="272">
        <f>IF($D$11=0,0,IF($D$9/$D$11&lt;=A56,"-",$D$9/$D$11))</f>
        <v>0</v>
      </c>
      <c r="B57" s="435" t="str">
        <f>IF($D$11=0," ",A57*$D$11)</f>
        <v xml:space="preserve"> </v>
      </c>
      <c r="C57" s="436"/>
      <c r="D57" s="141" t="str">
        <f>IF(E57=0," ",IF(E57&lt;$D$8,E57/$D$10,E57/$D$11))</f>
        <v xml:space="preserve"> </v>
      </c>
      <c r="E57" s="431"/>
      <c r="F57" s="432"/>
      <c r="G57" s="433"/>
      <c r="H57" s="434"/>
      <c r="I57" s="427" t="str">
        <f t="shared" si="5"/>
        <v xml:space="preserve"> </v>
      </c>
      <c r="J57" s="428"/>
      <c r="K57" s="254">
        <f>IF(D57="-",0,IF(E57&lt;$D$8,L57*$D$10,L57*$D$11))</f>
        <v>0</v>
      </c>
      <c r="L57" s="266">
        <f t="shared" si="6"/>
        <v>1.5</v>
      </c>
      <c r="M57" s="427" t="str">
        <f>IF(E57=0," ",IF($E$35=" "," ",ROUND(I57-$E$35,4)))</f>
        <v xml:space="preserve"> </v>
      </c>
      <c r="N57" s="440"/>
      <c r="O57" s="440"/>
      <c r="P57" s="452" t="str">
        <f t="shared" si="3"/>
        <v xml:space="preserve"> </v>
      </c>
      <c r="Q57" s="449"/>
      <c r="R57" s="125" t="s">
        <v>73</v>
      </c>
      <c r="S57" s="181"/>
      <c r="T57" s="182"/>
      <c r="U57" s="183"/>
      <c r="V57" s="184"/>
      <c r="W57" s="185"/>
      <c r="X57" s="185"/>
      <c r="Y57" s="76"/>
      <c r="Z57" s="76"/>
      <c r="AA57" s="76"/>
      <c r="AB57" s="148" t="e">
        <f t="shared" si="4"/>
        <v>#VALUE!</v>
      </c>
      <c r="AC57" s="51" t="s">
        <v>54</v>
      </c>
    </row>
    <row r="58" spans="1:36" ht="12.75" x14ac:dyDescent="0.2">
      <c r="A58" s="272">
        <f>A56</f>
        <v>0</v>
      </c>
      <c r="B58" s="461" t="str">
        <f>IF($D$9=0," ",A58*$D$11)</f>
        <v xml:space="preserve"> </v>
      </c>
      <c r="C58" s="462"/>
      <c r="D58" s="141" t="str">
        <f>IF(E58=0," ",E58/$D$11)</f>
        <v xml:space="preserve"> </v>
      </c>
      <c r="E58" s="463">
        <f>E56</f>
        <v>0</v>
      </c>
      <c r="F58" s="464"/>
      <c r="G58" s="433"/>
      <c r="H58" s="465"/>
      <c r="I58" s="427" t="str">
        <f>IF(G58=0," ",ROUND((G58-E58),4))</f>
        <v xml:space="preserve"> </v>
      </c>
      <c r="J58" s="428"/>
      <c r="K58" s="254">
        <f>IF(D58="-",0,IF(E58&lt;$D$8,L58*$D$10,L58*$D$11))</f>
        <v>0</v>
      </c>
      <c r="L58" s="266">
        <f t="shared" si="6"/>
        <v>1.5</v>
      </c>
      <c r="M58" s="427" t="str">
        <f t="shared" ref="M58:M63" si="7">IF(E58=0," ",IF($E$35=" "," ",ROUND(I58-$E$35,4)))</f>
        <v xml:space="preserve"> </v>
      </c>
      <c r="N58" s="440"/>
      <c r="O58" s="440"/>
      <c r="P58" s="452" t="str">
        <f t="shared" si="3"/>
        <v xml:space="preserve"> </v>
      </c>
      <c r="Q58" s="449"/>
      <c r="R58" s="76" t="s">
        <v>75</v>
      </c>
      <c r="S58" s="76"/>
      <c r="T58" s="76"/>
      <c r="U58" s="76"/>
      <c r="V58" s="76"/>
      <c r="W58" s="76"/>
      <c r="X58" s="76" t="s">
        <v>74</v>
      </c>
      <c r="Y58" s="76"/>
      <c r="Z58" s="76"/>
      <c r="AA58" s="76"/>
      <c r="AB58" s="148" t="e">
        <f>IF(ABS(M58)&lt;=0.5*$D$11,1,2)</f>
        <v>#VALUE!</v>
      </c>
      <c r="AD58" s="46"/>
      <c r="AE58" s="46"/>
      <c r="AF58" s="46"/>
      <c r="AG58" s="46"/>
      <c r="AH58" s="46"/>
    </row>
    <row r="59" spans="1:36" ht="12.75" x14ac:dyDescent="0.2">
      <c r="A59" s="142">
        <f>A55</f>
        <v>0</v>
      </c>
      <c r="B59" s="435" t="str">
        <f>IF($D$9=0," ",A59*$D$11)</f>
        <v xml:space="preserve"> </v>
      </c>
      <c r="C59" s="436"/>
      <c r="D59" s="141" t="str">
        <f t="shared" ref="D59:D64" si="8">IF(E59=0," ",E59/$D$11)</f>
        <v xml:space="preserve"> </v>
      </c>
      <c r="E59" s="463">
        <f>E55</f>
        <v>0</v>
      </c>
      <c r="F59" s="467"/>
      <c r="G59" s="433"/>
      <c r="H59" s="434"/>
      <c r="I59" s="427" t="str">
        <f t="shared" si="5"/>
        <v xml:space="preserve"> </v>
      </c>
      <c r="J59" s="428"/>
      <c r="K59" s="254">
        <f t="shared" ref="K59:K64" si="9">IF(D59="-",0,L59*$D$11)</f>
        <v>0</v>
      </c>
      <c r="L59" s="266">
        <f t="shared" si="6"/>
        <v>1.5</v>
      </c>
      <c r="M59" s="427" t="str">
        <f t="shared" si="7"/>
        <v xml:space="preserve"> </v>
      </c>
      <c r="N59" s="440"/>
      <c r="O59" s="440"/>
      <c r="P59" s="452" t="str">
        <f t="shared" si="3"/>
        <v xml:space="preserve"> </v>
      </c>
      <c r="Q59" s="449"/>
      <c r="R59" s="208" t="s">
        <v>76</v>
      </c>
      <c r="S59" s="187"/>
      <c r="T59" s="187"/>
      <c r="U59" s="187"/>
      <c r="V59" s="187"/>
      <c r="W59" s="187"/>
      <c r="X59" s="187"/>
      <c r="Y59" s="187"/>
      <c r="Z59" s="187"/>
      <c r="AA59" s="76"/>
      <c r="AB59" s="148" t="e">
        <f t="shared" ref="AB59:AB64" si="10">IF(ABS(M59)&lt;=0.5*$D$11,1,2)</f>
        <v>#VALUE!</v>
      </c>
      <c r="AD59" s="84"/>
      <c r="AE59" s="84"/>
      <c r="AF59" s="84"/>
      <c r="AG59" s="84"/>
      <c r="AH59" s="84"/>
    </row>
    <row r="60" spans="1:36" ht="12.75" x14ac:dyDescent="0.2">
      <c r="A60" s="142" t="str">
        <f>IF($D$10=0,"-",B60/$D$11)</f>
        <v>-</v>
      </c>
      <c r="B60" s="435" t="str">
        <f>IF($D$10=0," ",B54)</f>
        <v xml:space="preserve"> </v>
      </c>
      <c r="C60" s="436"/>
      <c r="D60" s="141" t="str">
        <f t="shared" si="8"/>
        <v xml:space="preserve"> </v>
      </c>
      <c r="E60" s="461">
        <f>E54</f>
        <v>0</v>
      </c>
      <c r="F60" s="466"/>
      <c r="G60" s="433"/>
      <c r="H60" s="434"/>
      <c r="I60" s="427" t="str">
        <f t="shared" si="5"/>
        <v xml:space="preserve"> </v>
      </c>
      <c r="J60" s="428"/>
      <c r="K60" s="254">
        <f t="shared" si="9"/>
        <v>0</v>
      </c>
      <c r="L60" s="266">
        <f t="shared" si="6"/>
        <v>1.5</v>
      </c>
      <c r="M60" s="427" t="str">
        <f t="shared" si="7"/>
        <v xml:space="preserve"> </v>
      </c>
      <c r="N60" s="440"/>
      <c r="O60" s="440"/>
      <c r="P60" s="452" t="str">
        <f t="shared" si="3"/>
        <v xml:space="preserve"> </v>
      </c>
      <c r="Q60" s="449"/>
      <c r="R60" s="227" t="s">
        <v>50</v>
      </c>
      <c r="S60" s="76"/>
      <c r="T60" s="76"/>
      <c r="U60" s="76"/>
      <c r="V60" s="76"/>
      <c r="W60" s="76"/>
      <c r="X60" s="76"/>
      <c r="Y60" s="76"/>
      <c r="Z60" s="76"/>
      <c r="AA60" s="76"/>
      <c r="AB60" s="148" t="e">
        <f t="shared" si="10"/>
        <v>#VALUE!</v>
      </c>
      <c r="AC60" s="42" t="s">
        <v>53</v>
      </c>
    </row>
    <row r="61" spans="1:36" ht="12.75" x14ac:dyDescent="0.2">
      <c r="A61" s="142" t="str">
        <f>IF($D$10=0,"-",B61/$D$11)</f>
        <v>-</v>
      </c>
      <c r="B61" s="435" t="str">
        <f>IF($D$10=0," ",B53)</f>
        <v xml:space="preserve"> </v>
      </c>
      <c r="C61" s="436"/>
      <c r="D61" s="141" t="str">
        <f t="shared" si="8"/>
        <v xml:space="preserve"> </v>
      </c>
      <c r="E61" s="461">
        <f>E53</f>
        <v>0</v>
      </c>
      <c r="F61" s="466"/>
      <c r="G61" s="433"/>
      <c r="H61" s="434"/>
      <c r="I61" s="427" t="str">
        <f t="shared" si="5"/>
        <v xml:space="preserve"> </v>
      </c>
      <c r="J61" s="428"/>
      <c r="K61" s="254">
        <f t="shared" si="9"/>
        <v>0</v>
      </c>
      <c r="L61" s="266">
        <f t="shared" si="1"/>
        <v>1.5</v>
      </c>
      <c r="M61" s="427" t="str">
        <f t="shared" si="7"/>
        <v xml:space="preserve"> </v>
      </c>
      <c r="N61" s="440"/>
      <c r="O61" s="440"/>
      <c r="P61" s="452" t="str">
        <f t="shared" si="3"/>
        <v xml:space="preserve"> </v>
      </c>
      <c r="Q61" s="449"/>
      <c r="R61" s="227" t="s">
        <v>27</v>
      </c>
      <c r="S61" s="76"/>
      <c r="T61" s="76"/>
      <c r="U61" s="76"/>
      <c r="V61" s="76"/>
      <c r="W61" s="76"/>
      <c r="X61" s="76"/>
      <c r="Y61" s="76"/>
      <c r="Z61" s="76"/>
      <c r="AA61" s="76"/>
      <c r="AB61" s="148" t="e">
        <f t="shared" si="10"/>
        <v>#VALUE!</v>
      </c>
    </row>
    <row r="62" spans="1:36" ht="12.75" x14ac:dyDescent="0.2">
      <c r="A62" s="142" t="str">
        <f>IF($D$10=0,"-",B62/$D$11)</f>
        <v>-</v>
      </c>
      <c r="B62" s="435" t="str">
        <f>IF($D$10=0," ",B52)</f>
        <v xml:space="preserve"> </v>
      </c>
      <c r="C62" s="436"/>
      <c r="D62" s="141" t="str">
        <f t="shared" si="8"/>
        <v xml:space="preserve"> </v>
      </c>
      <c r="E62" s="461">
        <f>E52</f>
        <v>0</v>
      </c>
      <c r="F62" s="466"/>
      <c r="G62" s="433"/>
      <c r="H62" s="434"/>
      <c r="I62" s="427" t="str">
        <f t="shared" si="5"/>
        <v xml:space="preserve"> </v>
      </c>
      <c r="J62" s="428"/>
      <c r="K62" s="254">
        <f t="shared" si="9"/>
        <v>0</v>
      </c>
      <c r="L62" s="266">
        <f t="shared" si="1"/>
        <v>1.5</v>
      </c>
      <c r="M62" s="427" t="str">
        <f t="shared" si="7"/>
        <v xml:space="preserve"> </v>
      </c>
      <c r="N62" s="440"/>
      <c r="O62" s="440"/>
      <c r="P62" s="452" t="str">
        <f t="shared" si="3"/>
        <v xml:space="preserve"> </v>
      </c>
      <c r="Q62" s="449"/>
      <c r="R62" s="227" t="s">
        <v>28</v>
      </c>
      <c r="S62" s="76"/>
      <c r="T62" s="76"/>
      <c r="U62" s="76"/>
      <c r="V62" s="76"/>
      <c r="W62" s="76"/>
      <c r="X62" s="76"/>
      <c r="Y62" s="76"/>
      <c r="Z62" s="76"/>
      <c r="AA62" s="76"/>
      <c r="AB62" s="148" t="e">
        <f t="shared" si="10"/>
        <v>#VALUE!</v>
      </c>
    </row>
    <row r="63" spans="1:36" ht="12.75" x14ac:dyDescent="0.2">
      <c r="A63" s="142" t="str">
        <f>IF($D$10=0,"-",B63/$D$11)</f>
        <v>-</v>
      </c>
      <c r="B63" s="435" t="str">
        <f>IF($D$10=0," ",B51)</f>
        <v xml:space="preserve"> </v>
      </c>
      <c r="C63" s="436"/>
      <c r="D63" s="141" t="str">
        <f t="shared" si="8"/>
        <v xml:space="preserve"> </v>
      </c>
      <c r="E63" s="461">
        <f>E51</f>
        <v>0</v>
      </c>
      <c r="F63" s="466"/>
      <c r="G63" s="433"/>
      <c r="H63" s="434"/>
      <c r="I63" s="427" t="str">
        <f>IF(G63=0," ",ROUND((G63-E63),4))</f>
        <v xml:space="preserve"> </v>
      </c>
      <c r="J63" s="428"/>
      <c r="K63" s="254">
        <f t="shared" si="9"/>
        <v>0</v>
      </c>
      <c r="L63" s="266">
        <f t="shared" si="1"/>
        <v>1.5</v>
      </c>
      <c r="M63" s="427" t="str">
        <f t="shared" si="7"/>
        <v xml:space="preserve"> </v>
      </c>
      <c r="N63" s="440"/>
      <c r="O63" s="440"/>
      <c r="P63" s="452" t="str">
        <f t="shared" si="3"/>
        <v xml:space="preserve"> </v>
      </c>
      <c r="Q63" s="449"/>
      <c r="R63" s="227" t="s">
        <v>77</v>
      </c>
      <c r="S63" s="188"/>
      <c r="T63" s="76"/>
      <c r="U63" s="76"/>
      <c r="V63" s="76"/>
      <c r="W63" s="76"/>
      <c r="X63" s="76"/>
      <c r="Y63" s="76"/>
      <c r="Z63" s="76"/>
      <c r="AA63" s="76"/>
      <c r="AB63" s="148" t="e">
        <f t="shared" si="10"/>
        <v>#VALUE!</v>
      </c>
      <c r="AC63" s="51" t="s">
        <v>54</v>
      </c>
    </row>
    <row r="64" spans="1:36" ht="12.75" x14ac:dyDescent="0.2">
      <c r="A64" s="142" t="str">
        <f>IF($D$10=0,"-",B64/$D$11)</f>
        <v>-</v>
      </c>
      <c r="B64" s="435" t="str">
        <f>IF($D$10=0," ",B50)</f>
        <v xml:space="preserve"> </v>
      </c>
      <c r="C64" s="436"/>
      <c r="D64" s="141" t="str">
        <f t="shared" si="8"/>
        <v xml:space="preserve"> </v>
      </c>
      <c r="E64" s="461">
        <f>E50</f>
        <v>0</v>
      </c>
      <c r="F64" s="466"/>
      <c r="G64" s="433"/>
      <c r="H64" s="434"/>
      <c r="I64" s="427" t="str">
        <f t="shared" si="5"/>
        <v xml:space="preserve"> </v>
      </c>
      <c r="J64" s="428"/>
      <c r="K64" s="254">
        <f t="shared" si="9"/>
        <v>0</v>
      </c>
      <c r="L64" s="266">
        <f t="shared" si="1"/>
        <v>1.5</v>
      </c>
      <c r="M64" s="427" t="str">
        <f>IF(E64=0," ",IF($E$35=" "," ",ROUND(I64-$E$35,4)))</f>
        <v xml:space="preserve"> </v>
      </c>
      <c r="N64" s="440"/>
      <c r="O64" s="440"/>
      <c r="P64" s="452" t="str">
        <f t="shared" si="3"/>
        <v xml:space="preserve"> </v>
      </c>
      <c r="Q64" s="449"/>
      <c r="R64" s="227" t="s">
        <v>78</v>
      </c>
      <c r="S64" s="188"/>
      <c r="T64" s="76"/>
      <c r="U64" s="76"/>
      <c r="V64" s="76"/>
      <c r="W64" s="76"/>
      <c r="X64" s="76"/>
      <c r="Y64" s="76"/>
      <c r="Z64" s="76"/>
      <c r="AA64" s="76"/>
      <c r="AB64" s="148" t="e">
        <f t="shared" si="10"/>
        <v>#VALUE!</v>
      </c>
    </row>
    <row r="65" spans="1:28" ht="12.75" x14ac:dyDescent="0.2">
      <c r="A65" s="76"/>
      <c r="B65" s="76"/>
      <c r="C65" s="76"/>
      <c r="D65" s="76"/>
      <c r="E65" s="76"/>
      <c r="F65" s="267"/>
      <c r="G65" s="267"/>
      <c r="H65" s="267"/>
      <c r="I65" s="267"/>
      <c r="J65" s="76"/>
      <c r="K65" s="76"/>
      <c r="L65" s="387" t="str">
        <f>IF($D$13="English","Test passed?","Test bestanden?")</f>
        <v>Test passed?</v>
      </c>
      <c r="M65" s="388"/>
      <c r="N65" s="388"/>
      <c r="O65" s="389"/>
      <c r="P65" s="452" t="str">
        <f>IF(AND(P50="Y",P51= "Y", P52="Y",P53="Y",P61="Y",P62="Y",P63="Y",P64="Y",P54="Y",P55="Y",P56="Y",P57="Y",P58="Y",P59="Y",P60="Y"),"Y","N")</f>
        <v>N</v>
      </c>
      <c r="Q65" s="449"/>
      <c r="R65" s="227"/>
      <c r="S65" s="188"/>
      <c r="T65" s="76"/>
      <c r="U65" s="76"/>
      <c r="V65" s="76"/>
      <c r="W65" s="76"/>
      <c r="X65" s="76"/>
      <c r="Y65" s="76"/>
      <c r="Z65" s="76"/>
      <c r="AA65" s="76"/>
      <c r="AB65" s="76"/>
    </row>
    <row r="66" spans="1:28" ht="12.75" x14ac:dyDescent="0.2">
      <c r="A66" s="144"/>
      <c r="B66" s="130"/>
      <c r="C66" s="131"/>
      <c r="D66" s="76"/>
      <c r="E66" s="76"/>
      <c r="F66" s="76"/>
      <c r="G66" s="76"/>
      <c r="H66" s="76"/>
      <c r="I66" s="76"/>
      <c r="J66" s="76"/>
      <c r="K66" s="76"/>
      <c r="L66" s="76"/>
      <c r="M66" s="76"/>
      <c r="N66" s="76"/>
      <c r="O66" s="76"/>
      <c r="P66" s="76"/>
      <c r="Q66" s="76"/>
      <c r="R66" s="76"/>
      <c r="S66" s="227"/>
      <c r="T66" s="188"/>
      <c r="U66" s="76"/>
      <c r="V66" s="76"/>
      <c r="W66" s="76"/>
      <c r="X66" s="76"/>
      <c r="Y66" s="76"/>
      <c r="Z66" s="76"/>
      <c r="AA66" s="76"/>
      <c r="AB66" s="76"/>
    </row>
    <row r="67" spans="1:28" s="1" customFormat="1" x14ac:dyDescent="0.2">
      <c r="A67" s="473" t="str">
        <f>IF($D$13="English","If the maximum calculated error in Weighing Test is less or equal to 0,5e, no additional Tare Test has to be performed. ","Wenn der kalkulierte maximale Fehler im Linearitätstest kleiner oder gleich 0,5e ist, muss kein zusätzlich Tara Test durchgeführt werden. ")</f>
        <v xml:space="preserve">If the maximum calculated error in Weighing Test is less or equal to 0,5e, no additional Tare Test has to be performed. </v>
      </c>
      <c r="B67" s="474"/>
      <c r="C67" s="474"/>
      <c r="D67" s="474"/>
      <c r="E67" s="474"/>
      <c r="F67" s="474"/>
      <c r="G67" s="474"/>
      <c r="H67" s="474"/>
      <c r="I67" s="474"/>
      <c r="J67" s="474"/>
      <c r="K67" s="474"/>
      <c r="L67" s="474"/>
      <c r="M67" s="474"/>
      <c r="N67" s="474"/>
      <c r="O67" s="474"/>
      <c r="P67" s="474"/>
      <c r="Q67" s="76"/>
      <c r="R67" s="76"/>
      <c r="S67" s="76"/>
      <c r="T67" s="76"/>
      <c r="U67" s="76"/>
      <c r="V67" s="76"/>
      <c r="W67" s="76"/>
      <c r="X67" s="76"/>
      <c r="Y67" s="76"/>
      <c r="Z67" s="76"/>
      <c r="AA67" s="76"/>
      <c r="AB67" s="76"/>
    </row>
    <row r="68" spans="1:28" s="1" customFormat="1" x14ac:dyDescent="0.2">
      <c r="A68" s="474"/>
      <c r="B68" s="474"/>
      <c r="C68" s="474"/>
      <c r="D68" s="474"/>
      <c r="E68" s="474"/>
      <c r="F68" s="474"/>
      <c r="G68" s="474"/>
      <c r="H68" s="474"/>
      <c r="I68" s="474"/>
      <c r="J68" s="474"/>
      <c r="K68" s="474"/>
      <c r="L68" s="474"/>
      <c r="M68" s="474"/>
      <c r="N68" s="474"/>
      <c r="O68" s="474"/>
      <c r="P68" s="474"/>
      <c r="Q68" s="76"/>
      <c r="R68" s="76"/>
      <c r="S68" s="76"/>
      <c r="T68" s="76"/>
      <c r="U68" s="76"/>
      <c r="V68" s="76"/>
      <c r="W68" s="76"/>
      <c r="X68" s="76"/>
      <c r="Y68" s="76"/>
      <c r="Z68" s="76"/>
      <c r="AA68" s="76"/>
      <c r="AB68" s="76"/>
    </row>
    <row r="69" spans="1:28" s="1" customFormat="1" ht="12.75" x14ac:dyDescent="0.2">
      <c r="A69" s="145" t="str">
        <f>IF($D$13="English","Does Test 5 have to be performed? ","Muss Test 5 durchgeführt werden? ")</f>
        <v xml:space="preserve">Does Test 5 have to be performed? </v>
      </c>
      <c r="B69" s="148"/>
      <c r="C69" s="148"/>
      <c r="D69" s="148"/>
      <c r="E69" s="148"/>
      <c r="F69" s="109" t="e">
        <f>IF(AND(AB50=1,AB51=1,AB52=1,AB53=1,AB54=1,AB55=1,AB56=1,AB57=1,AB58=1,AB59=1,AB60=1,AB61=1,AB62=1,AB63=1,AB64=1),"N","Y")</f>
        <v>#VALUE!</v>
      </c>
      <c r="G69" s="148"/>
      <c r="H69" s="268"/>
      <c r="I69" s="148"/>
      <c r="J69" s="148"/>
      <c r="K69" s="148"/>
      <c r="L69" s="148"/>
      <c r="M69" s="148"/>
      <c r="N69" s="148"/>
      <c r="O69" s="148"/>
      <c r="P69" s="148"/>
      <c r="Q69" s="76"/>
      <c r="R69" s="76"/>
      <c r="S69" s="76"/>
      <c r="T69" s="76"/>
      <c r="U69" s="76"/>
      <c r="V69" s="76"/>
      <c r="W69" s="76"/>
      <c r="X69" s="76"/>
      <c r="Y69" s="76"/>
      <c r="Z69" s="76"/>
      <c r="AA69" s="76"/>
      <c r="AB69" s="76"/>
    </row>
    <row r="70" spans="1:28" s="1" customFormat="1" ht="12.75" x14ac:dyDescent="0.2">
      <c r="A70" s="148"/>
      <c r="B70" s="148"/>
      <c r="C70" s="148"/>
      <c r="D70" s="148"/>
      <c r="E70" s="148"/>
      <c r="F70" s="148"/>
      <c r="G70" s="148"/>
      <c r="H70" s="148"/>
      <c r="I70" s="148"/>
      <c r="J70" s="148"/>
      <c r="K70" s="148"/>
      <c r="L70" s="148"/>
      <c r="M70" s="148"/>
      <c r="N70" s="148"/>
      <c r="O70" s="148"/>
      <c r="P70" s="148"/>
      <c r="Q70" s="76"/>
      <c r="R70" s="76"/>
      <c r="S70" s="76"/>
      <c r="T70" s="76"/>
      <c r="U70" s="76"/>
      <c r="V70" s="76"/>
      <c r="W70" s="76"/>
      <c r="X70" s="76"/>
      <c r="Y70" s="76"/>
      <c r="Z70" s="76"/>
      <c r="AA70" s="76"/>
      <c r="AB70" s="76"/>
    </row>
    <row r="71" spans="1:28" s="1" customFormat="1" ht="12.75" x14ac:dyDescent="0.2">
      <c r="A71" s="94" t="str">
        <f>IF($D$13="English","5.  Tare (Weighing Test) - Indicator in hi-res mode:","5. Tara (Richtigkeitsprüfung) - Indikator in Hi-Res-Modus:")</f>
        <v>5.  Tare (Weighing Test) - Indicator in hi-res mode:</v>
      </c>
      <c r="B71" s="147"/>
      <c r="C71" s="147"/>
      <c r="D71" s="147"/>
      <c r="E71" s="147"/>
      <c r="F71" s="147"/>
      <c r="G71" s="147"/>
      <c r="H71" s="76" t="str">
        <f>IF($D$13="English","accordance to EN45501-2015, A.4.6.1","gemäß EN45501-2015, A.4.6.1")</f>
        <v>accordance to EN45501-2015, A.4.6.1</v>
      </c>
      <c r="I71" s="147"/>
      <c r="J71" s="147"/>
      <c r="K71" s="147"/>
      <c r="L71" s="147"/>
      <c r="M71" s="147"/>
      <c r="N71" s="147"/>
      <c r="O71" s="147"/>
      <c r="P71" s="147"/>
      <c r="Q71" s="76"/>
      <c r="R71" s="76"/>
      <c r="S71" s="76"/>
      <c r="T71" s="76"/>
      <c r="U71" s="76"/>
      <c r="V71" s="76"/>
      <c r="W71" s="76"/>
      <c r="X71" s="76"/>
      <c r="Y71" s="76"/>
      <c r="Z71" s="76"/>
      <c r="AA71" s="76"/>
      <c r="AB71" s="76"/>
    </row>
    <row r="72" spans="1:28" s="1" customFormat="1" ht="12" customHeight="1" x14ac:dyDescent="0.2">
      <c r="A72" s="475" t="str">
        <f>IF($D$13="English","Tare a load between 1/3 Max and 2/3 Max and test up to Max.at 5 load points. Please test at the loads where mpe changes.","Last zwischen 1/3 und 2/3 Max tarieren und bis zur Maximallast bei 5 Lastpunkten prüfen. Bei den Lasten, bei denen sich mpe ändert, muss geprüft werden. ")</f>
        <v>Tare a load between 1/3 Max and 2/3 Max and test up to Max.at 5 load points. Please test at the loads where mpe changes.</v>
      </c>
      <c r="B72" s="475"/>
      <c r="C72" s="475"/>
      <c r="D72" s="475"/>
      <c r="E72" s="475"/>
      <c r="F72" s="475"/>
      <c r="G72" s="475"/>
      <c r="H72" s="475"/>
      <c r="I72" s="475"/>
      <c r="J72" s="475"/>
      <c r="K72" s="475"/>
      <c r="L72" s="475"/>
      <c r="M72" s="475"/>
      <c r="N72" s="475"/>
      <c r="O72" s="475"/>
      <c r="P72" s="475"/>
      <c r="Q72" s="76"/>
      <c r="R72" s="76"/>
      <c r="S72" s="76"/>
      <c r="T72" s="76"/>
      <c r="U72" s="76"/>
      <c r="V72" s="76"/>
      <c r="W72" s="76"/>
      <c r="X72" s="76"/>
      <c r="Y72" s="76"/>
      <c r="Z72" s="76"/>
      <c r="AA72" s="76"/>
      <c r="AB72" s="76"/>
    </row>
    <row r="73" spans="1:28" s="1" customFormat="1" ht="12" customHeight="1" x14ac:dyDescent="0.2">
      <c r="A73" s="475"/>
      <c r="B73" s="475"/>
      <c r="C73" s="475"/>
      <c r="D73" s="475"/>
      <c r="E73" s="475"/>
      <c r="F73" s="475"/>
      <c r="G73" s="475"/>
      <c r="H73" s="475"/>
      <c r="I73" s="475"/>
      <c r="J73" s="475"/>
      <c r="K73" s="475"/>
      <c r="L73" s="475"/>
      <c r="M73" s="475"/>
      <c r="N73" s="475"/>
      <c r="O73" s="475"/>
      <c r="P73" s="475"/>
      <c r="Q73" s="76"/>
      <c r="R73" s="76"/>
      <c r="S73" s="76"/>
      <c r="T73" s="76"/>
      <c r="U73" s="76"/>
      <c r="V73" s="76"/>
      <c r="W73" s="76"/>
      <c r="X73" s="76"/>
      <c r="Y73" s="76"/>
      <c r="Z73" s="76"/>
      <c r="AA73" s="76"/>
      <c r="AB73" s="76"/>
    </row>
    <row r="74" spans="1:28" s="1" customFormat="1" ht="12.75" x14ac:dyDescent="0.2">
      <c r="A74" s="94" t="str">
        <f>IF($D$13="English","Tared load:","Tarierte Last:")</f>
        <v>Tared load:</v>
      </c>
      <c r="B74" s="78"/>
      <c r="C74" s="476"/>
      <c r="D74" s="477"/>
      <c r="E74" s="76" t="s">
        <v>2</v>
      </c>
      <c r="F74" s="76"/>
      <c r="G74" s="99"/>
      <c r="H74" s="98"/>
      <c r="I74" s="114"/>
      <c r="J74" s="132"/>
      <c r="K74" s="76"/>
      <c r="L74" s="76"/>
      <c r="M74" s="76"/>
      <c r="N74" s="76"/>
      <c r="O74" s="76"/>
      <c r="P74" s="76"/>
      <c r="Q74" s="76"/>
      <c r="R74" s="76"/>
      <c r="S74" s="76"/>
      <c r="T74" s="76"/>
      <c r="U74" s="76"/>
      <c r="V74" s="76"/>
      <c r="W74" s="76"/>
      <c r="X74" s="76"/>
      <c r="Y74" s="76"/>
      <c r="Z74" s="76"/>
      <c r="AA74" s="76"/>
      <c r="AB74" s="76"/>
    </row>
    <row r="75" spans="1:28" s="1" customFormat="1" ht="12.75" x14ac:dyDescent="0.2">
      <c r="A75" s="450" t="s">
        <v>0</v>
      </c>
      <c r="B75" s="478"/>
      <c r="C75" s="479"/>
      <c r="D75" s="120" t="s">
        <v>84</v>
      </c>
      <c r="E75" s="450" t="s">
        <v>7</v>
      </c>
      <c r="F75" s="498"/>
      <c r="G75" s="450" t="s">
        <v>89</v>
      </c>
      <c r="H75" s="426"/>
      <c r="I75" s="442" t="s">
        <v>1</v>
      </c>
      <c r="J75" s="443"/>
      <c r="K75" s="443"/>
      <c r="L75" s="446" t="s">
        <v>90</v>
      </c>
      <c r="M75" s="480"/>
      <c r="N75" s="449"/>
      <c r="O75" s="390" t="s">
        <v>9</v>
      </c>
      <c r="P75" s="449"/>
      <c r="Q75" s="76"/>
      <c r="R75" s="76"/>
      <c r="S75" s="76"/>
      <c r="T75" s="76"/>
      <c r="U75" s="76"/>
      <c r="V75" s="76"/>
      <c r="W75" s="76"/>
      <c r="X75" s="76"/>
      <c r="Y75" s="76"/>
      <c r="Z75" s="76"/>
      <c r="AA75" s="76"/>
      <c r="AB75" s="76"/>
    </row>
    <row r="76" spans="1:28" s="1" customFormat="1" ht="12.75" x14ac:dyDescent="0.2">
      <c r="A76" s="505" t="s">
        <v>2</v>
      </c>
      <c r="B76" s="480"/>
      <c r="C76" s="449"/>
      <c r="D76" s="150"/>
      <c r="E76" s="450" t="s">
        <v>2</v>
      </c>
      <c r="F76" s="426"/>
      <c r="G76" s="506" t="s">
        <v>2</v>
      </c>
      <c r="H76" s="426"/>
      <c r="I76" s="504" t="s">
        <v>2</v>
      </c>
      <c r="J76" s="443"/>
      <c r="K76" s="151" t="s">
        <v>3</v>
      </c>
      <c r="L76" s="390" t="s">
        <v>2</v>
      </c>
      <c r="M76" s="480"/>
      <c r="N76" s="449"/>
      <c r="O76" s="390" t="s">
        <v>16</v>
      </c>
      <c r="P76" s="449"/>
      <c r="Q76" s="76"/>
      <c r="R76" s="76"/>
      <c r="S76" s="76"/>
      <c r="T76" s="76"/>
      <c r="U76" s="76"/>
      <c r="V76" s="76"/>
      <c r="W76" s="76"/>
      <c r="X76" s="76"/>
      <c r="Y76" s="76"/>
      <c r="Z76" s="76"/>
      <c r="AA76" s="76"/>
      <c r="AB76" s="76"/>
    </row>
    <row r="77" spans="1:28" s="1" customFormat="1" ht="12.75" x14ac:dyDescent="0.2">
      <c r="A77" s="476"/>
      <c r="B77" s="502"/>
      <c r="C77" s="503"/>
      <c r="D77" s="150" t="str">
        <f>IF($D$9=0," ",IF(A77&lt;=$D$8,A77/$D$10,A77/$D$11))</f>
        <v xml:space="preserve"> </v>
      </c>
      <c r="E77" s="487"/>
      <c r="F77" s="488"/>
      <c r="G77" s="489" t="str">
        <f t="shared" ref="G77:G85" si="11">IF($A77=0," ",IF($D$9=0," ",E77-A77))</f>
        <v xml:space="preserve"> </v>
      </c>
      <c r="H77" s="441"/>
      <c r="I77" s="444" t="str">
        <f>IF($D$9=0," ",IF(A77&lt;=$D$8,K77*$D$10,K77*$D$11))</f>
        <v xml:space="preserve"> </v>
      </c>
      <c r="J77" s="443"/>
      <c r="K77" s="152">
        <f t="shared" ref="K77:K85" si="12">IF(D77=0,0,IF(D77&lt;=500,0.5,(IF(D77&lt;=2000,1,IF(D77&gt;2000,1.5," ")))))</f>
        <v>1.5</v>
      </c>
      <c r="L77" s="427" t="str">
        <f>IF(E77=0," ",IF($E$42=" "," ",ROUND(G77-$E$42,4)))</f>
        <v xml:space="preserve"> </v>
      </c>
      <c r="M77" s="480"/>
      <c r="N77" s="449"/>
      <c r="O77" s="452" t="str">
        <f t="shared" ref="O77:O85" si="13">IF(L77=" "," ",IF(ABS(L77)&lt;=I77,"Y","N"))</f>
        <v xml:space="preserve"> </v>
      </c>
      <c r="P77" s="449"/>
      <c r="Q77" s="76"/>
      <c r="R77" s="76"/>
      <c r="S77" s="76"/>
      <c r="T77" s="76"/>
      <c r="U77" s="76"/>
      <c r="V77" s="76"/>
      <c r="W77" s="76"/>
      <c r="X77" s="76"/>
      <c r="Y77" s="76"/>
      <c r="Z77" s="76"/>
      <c r="AA77" s="76"/>
      <c r="AB77" s="76"/>
    </row>
    <row r="78" spans="1:28" s="1" customFormat="1" ht="12.75" x14ac:dyDescent="0.2">
      <c r="A78" s="476"/>
      <c r="B78" s="502"/>
      <c r="C78" s="503"/>
      <c r="D78" s="150" t="str">
        <f t="shared" ref="D78:D85" si="14">IF($D$9=0," ",IF(A78&lt;=$D$8,A78/$D$10,A78/$D$11))</f>
        <v xml:space="preserve"> </v>
      </c>
      <c r="E78" s="487"/>
      <c r="F78" s="488"/>
      <c r="G78" s="489" t="str">
        <f t="shared" si="11"/>
        <v xml:space="preserve"> </v>
      </c>
      <c r="H78" s="441"/>
      <c r="I78" s="444" t="str">
        <f>IF($D$9=0," ",IF(A78&lt;=$D$8,K78*$D$10,K78*$D$11))</f>
        <v xml:space="preserve"> </v>
      </c>
      <c r="J78" s="443"/>
      <c r="K78" s="152">
        <f t="shared" si="12"/>
        <v>1.5</v>
      </c>
      <c r="L78" s="427" t="str">
        <f t="shared" ref="L78:L85" si="15">IF(E78=0," ",IF($E$42=" "," ",ROUND(G78-$E$42,4)))</f>
        <v xml:space="preserve"> </v>
      </c>
      <c r="M78" s="480"/>
      <c r="N78" s="449"/>
      <c r="O78" s="452" t="str">
        <f t="shared" si="13"/>
        <v xml:space="preserve"> </v>
      </c>
      <c r="P78" s="449"/>
      <c r="Q78" s="76"/>
      <c r="R78" s="76"/>
      <c r="S78" s="76"/>
      <c r="T78" s="76"/>
      <c r="U78" s="76"/>
      <c r="V78" s="76"/>
      <c r="W78" s="76"/>
      <c r="X78" s="76"/>
      <c r="Y78" s="76"/>
      <c r="Z78" s="76"/>
      <c r="AA78" s="76"/>
      <c r="AB78" s="76"/>
    </row>
    <row r="79" spans="1:28" s="1" customFormat="1" ht="12.75" x14ac:dyDescent="0.2">
      <c r="A79" s="476"/>
      <c r="B79" s="502"/>
      <c r="C79" s="503"/>
      <c r="D79" s="150" t="str">
        <f t="shared" si="14"/>
        <v xml:space="preserve"> </v>
      </c>
      <c r="E79" s="487"/>
      <c r="F79" s="488"/>
      <c r="G79" s="489" t="str">
        <f t="shared" si="11"/>
        <v xml:space="preserve"> </v>
      </c>
      <c r="H79" s="441"/>
      <c r="I79" s="444" t="str">
        <f>IF($D$9=0," ",IF(A79&lt;=$D$8,K79*$D$10,K79*$D$11))</f>
        <v xml:space="preserve"> </v>
      </c>
      <c r="J79" s="443"/>
      <c r="K79" s="152">
        <f t="shared" si="12"/>
        <v>1.5</v>
      </c>
      <c r="L79" s="427" t="str">
        <f t="shared" si="15"/>
        <v xml:space="preserve"> </v>
      </c>
      <c r="M79" s="480"/>
      <c r="N79" s="449"/>
      <c r="O79" s="452" t="str">
        <f t="shared" si="13"/>
        <v xml:space="preserve"> </v>
      </c>
      <c r="P79" s="449"/>
      <c r="Q79" s="76"/>
      <c r="R79" s="76"/>
      <c r="S79" s="76"/>
      <c r="T79" s="76"/>
      <c r="U79" s="76"/>
      <c r="V79" s="76"/>
      <c r="W79" s="76"/>
      <c r="X79" s="76"/>
      <c r="Y79" s="76"/>
      <c r="Z79" s="76"/>
      <c r="AA79" s="76"/>
      <c r="AB79" s="76"/>
    </row>
    <row r="80" spans="1:28" s="1" customFormat="1" ht="12.75" x14ac:dyDescent="0.2">
      <c r="A80" s="476"/>
      <c r="B80" s="502"/>
      <c r="C80" s="503"/>
      <c r="D80" s="150" t="str">
        <f t="shared" si="14"/>
        <v xml:space="preserve"> </v>
      </c>
      <c r="E80" s="487"/>
      <c r="F80" s="488"/>
      <c r="G80" s="489" t="str">
        <f t="shared" si="11"/>
        <v xml:space="preserve"> </v>
      </c>
      <c r="H80" s="441"/>
      <c r="I80" s="444" t="str">
        <f>IF($D$9=0," ",IF(A80&lt;=$D$8,K80*$D$10,K80*$D$11))</f>
        <v xml:space="preserve"> </v>
      </c>
      <c r="J80" s="443"/>
      <c r="K80" s="152">
        <f t="shared" si="12"/>
        <v>1.5</v>
      </c>
      <c r="L80" s="427" t="str">
        <f t="shared" si="15"/>
        <v xml:space="preserve"> </v>
      </c>
      <c r="M80" s="480"/>
      <c r="N80" s="449"/>
      <c r="O80" s="452" t="str">
        <f t="shared" si="13"/>
        <v xml:space="preserve"> </v>
      </c>
      <c r="P80" s="449"/>
      <c r="Q80" s="76"/>
      <c r="R80" s="76"/>
      <c r="S80" s="76"/>
      <c r="T80" s="76"/>
      <c r="U80" s="76"/>
      <c r="V80" s="76"/>
      <c r="W80" s="76"/>
      <c r="X80" s="76"/>
      <c r="Y80" s="76"/>
      <c r="Z80" s="76"/>
      <c r="AA80" s="76"/>
      <c r="AB80" s="76"/>
    </row>
    <row r="81" spans="1:28" s="1" customFormat="1" ht="12.75" x14ac:dyDescent="0.2">
      <c r="A81" s="476"/>
      <c r="B81" s="502"/>
      <c r="C81" s="503"/>
      <c r="D81" s="150" t="str">
        <f t="shared" si="14"/>
        <v xml:space="preserve"> </v>
      </c>
      <c r="E81" s="487"/>
      <c r="F81" s="488"/>
      <c r="G81" s="489" t="str">
        <f t="shared" si="11"/>
        <v xml:space="preserve"> </v>
      </c>
      <c r="H81" s="441"/>
      <c r="I81" s="444" t="str">
        <f>IF($D$9=0," ",IF(A81&lt;=$D$8,K81*$D$10,K81*$D$11))</f>
        <v xml:space="preserve"> </v>
      </c>
      <c r="J81" s="443"/>
      <c r="K81" s="152">
        <f t="shared" si="12"/>
        <v>1.5</v>
      </c>
      <c r="L81" s="427" t="str">
        <f t="shared" si="15"/>
        <v xml:space="preserve"> </v>
      </c>
      <c r="M81" s="480"/>
      <c r="N81" s="449"/>
      <c r="O81" s="452" t="str">
        <f t="shared" si="13"/>
        <v xml:space="preserve"> </v>
      </c>
      <c r="P81" s="449"/>
      <c r="Q81" s="76"/>
      <c r="R81" s="76"/>
      <c r="S81" s="76"/>
      <c r="T81" s="76"/>
      <c r="U81" s="76"/>
      <c r="V81" s="76"/>
      <c r="W81" s="76"/>
      <c r="X81" s="76"/>
      <c r="Y81" s="76"/>
      <c r="Z81" s="76"/>
      <c r="AA81" s="76"/>
      <c r="AB81" s="76"/>
    </row>
    <row r="82" spans="1:28" s="1" customFormat="1" ht="12.75" x14ac:dyDescent="0.2">
      <c r="A82" s="484">
        <f>A80</f>
        <v>0</v>
      </c>
      <c r="B82" s="485"/>
      <c r="C82" s="486"/>
      <c r="D82" s="150" t="str">
        <f t="shared" si="14"/>
        <v xml:space="preserve"> </v>
      </c>
      <c r="E82" s="487"/>
      <c r="F82" s="488"/>
      <c r="G82" s="489" t="str">
        <f t="shared" si="11"/>
        <v xml:space="preserve"> </v>
      </c>
      <c r="H82" s="441"/>
      <c r="I82" s="444" t="str">
        <f>IF($D$9=0," ",IF($A$81&lt;=$D$8,K82*$D$10,K82*$D$11))</f>
        <v xml:space="preserve"> </v>
      </c>
      <c r="J82" s="443"/>
      <c r="K82" s="152">
        <f t="shared" si="12"/>
        <v>1.5</v>
      </c>
      <c r="L82" s="427" t="str">
        <f t="shared" si="15"/>
        <v xml:space="preserve"> </v>
      </c>
      <c r="M82" s="480"/>
      <c r="N82" s="449"/>
      <c r="O82" s="452" t="str">
        <f t="shared" si="13"/>
        <v xml:space="preserve"> </v>
      </c>
      <c r="P82" s="449"/>
      <c r="Q82" s="136"/>
      <c r="R82" s="136"/>
      <c r="S82" s="76"/>
      <c r="T82" s="76"/>
      <c r="U82" s="76"/>
      <c r="V82" s="76"/>
      <c r="W82" s="76"/>
      <c r="X82" s="76"/>
      <c r="Y82" s="76"/>
      <c r="Z82" s="76"/>
      <c r="AA82" s="76"/>
      <c r="AB82" s="76"/>
    </row>
    <row r="83" spans="1:28" s="1" customFormat="1" ht="12.75" x14ac:dyDescent="0.2">
      <c r="A83" s="484">
        <f>A79</f>
        <v>0</v>
      </c>
      <c r="B83" s="485"/>
      <c r="C83" s="486"/>
      <c r="D83" s="150" t="str">
        <f t="shared" si="14"/>
        <v xml:space="preserve"> </v>
      </c>
      <c r="E83" s="487"/>
      <c r="F83" s="488"/>
      <c r="G83" s="489" t="str">
        <f t="shared" si="11"/>
        <v xml:space="preserve"> </v>
      </c>
      <c r="H83" s="441"/>
      <c r="I83" s="444" t="str">
        <f>IF($D$9=0," ",IF($A$81&lt;=$D$8,K83*$D$10,K83*$D$11))</f>
        <v xml:space="preserve"> </v>
      </c>
      <c r="J83" s="443"/>
      <c r="K83" s="152">
        <f t="shared" si="12"/>
        <v>1.5</v>
      </c>
      <c r="L83" s="427" t="str">
        <f t="shared" si="15"/>
        <v xml:space="preserve"> </v>
      </c>
      <c r="M83" s="480"/>
      <c r="N83" s="449"/>
      <c r="O83" s="452" t="str">
        <f t="shared" si="13"/>
        <v xml:space="preserve"> </v>
      </c>
      <c r="P83" s="449"/>
      <c r="Q83" s="136"/>
      <c r="R83" s="136"/>
      <c r="S83" s="76"/>
      <c r="T83" s="76"/>
      <c r="U83" s="76"/>
      <c r="V83" s="76"/>
      <c r="W83" s="76"/>
      <c r="X83" s="76"/>
      <c r="Y83" s="76"/>
      <c r="Z83" s="76"/>
      <c r="AA83" s="76"/>
      <c r="AB83" s="76"/>
    </row>
    <row r="84" spans="1:28" s="1" customFormat="1" ht="12.75" x14ac:dyDescent="0.2">
      <c r="A84" s="484">
        <f>A78</f>
        <v>0</v>
      </c>
      <c r="B84" s="485"/>
      <c r="C84" s="486"/>
      <c r="D84" s="150" t="str">
        <f t="shared" si="14"/>
        <v xml:space="preserve"> </v>
      </c>
      <c r="E84" s="487"/>
      <c r="F84" s="488"/>
      <c r="G84" s="489" t="str">
        <f t="shared" si="11"/>
        <v xml:space="preserve"> </v>
      </c>
      <c r="H84" s="441"/>
      <c r="I84" s="444" t="str">
        <f>IF($D$9=0," ",IF($A$81&lt;=$D$8,K84*$D$10,K84*$D$11))</f>
        <v xml:space="preserve"> </v>
      </c>
      <c r="J84" s="443"/>
      <c r="K84" s="152">
        <f t="shared" si="12"/>
        <v>1.5</v>
      </c>
      <c r="L84" s="427" t="str">
        <f t="shared" si="15"/>
        <v xml:space="preserve"> </v>
      </c>
      <c r="M84" s="480"/>
      <c r="N84" s="449"/>
      <c r="O84" s="452" t="str">
        <f t="shared" si="13"/>
        <v xml:space="preserve"> </v>
      </c>
      <c r="P84" s="449"/>
      <c r="Q84" s="136"/>
      <c r="R84" s="136"/>
      <c r="S84" s="76"/>
      <c r="T84" s="76"/>
      <c r="U84" s="76"/>
      <c r="V84" s="76"/>
      <c r="W84" s="76"/>
      <c r="X84" s="76"/>
      <c r="Y84" s="76"/>
      <c r="Z84" s="76"/>
      <c r="AA84" s="76"/>
      <c r="AB84" s="76"/>
    </row>
    <row r="85" spans="1:28" s="1" customFormat="1" ht="12.75" x14ac:dyDescent="0.2">
      <c r="A85" s="484">
        <f>A77</f>
        <v>0</v>
      </c>
      <c r="B85" s="485"/>
      <c r="C85" s="486"/>
      <c r="D85" s="150" t="str">
        <f t="shared" si="14"/>
        <v xml:space="preserve"> </v>
      </c>
      <c r="E85" s="487"/>
      <c r="F85" s="488"/>
      <c r="G85" s="489" t="str">
        <f t="shared" si="11"/>
        <v xml:space="preserve"> </v>
      </c>
      <c r="H85" s="441"/>
      <c r="I85" s="444" t="str">
        <f>IF($D$9=0," ",IF($A$81&lt;=$D$8,K85*$D$10,K85*$D$11))</f>
        <v xml:space="preserve"> </v>
      </c>
      <c r="J85" s="443"/>
      <c r="K85" s="152">
        <f t="shared" si="12"/>
        <v>1.5</v>
      </c>
      <c r="L85" s="427" t="str">
        <f t="shared" si="15"/>
        <v xml:space="preserve"> </v>
      </c>
      <c r="M85" s="480"/>
      <c r="N85" s="449"/>
      <c r="O85" s="452" t="str">
        <f t="shared" si="13"/>
        <v xml:space="preserve"> </v>
      </c>
      <c r="P85" s="449"/>
      <c r="Q85" s="136"/>
      <c r="R85" s="136"/>
      <c r="S85" s="76"/>
      <c r="T85" s="76"/>
      <c r="U85" s="76"/>
      <c r="V85" s="76"/>
      <c r="W85" s="76"/>
      <c r="X85" s="76"/>
      <c r="Y85" s="76"/>
      <c r="Z85" s="76"/>
      <c r="AA85" s="76"/>
      <c r="AB85" s="76"/>
    </row>
    <row r="86" spans="1:28" s="1" customFormat="1" ht="12.75" x14ac:dyDescent="0.2">
      <c r="A86" s="76"/>
      <c r="B86" s="87"/>
      <c r="C86" s="88"/>
      <c r="D86" s="76"/>
      <c r="E86" s="76"/>
      <c r="F86" s="76"/>
      <c r="G86" s="78"/>
      <c r="H86" s="78"/>
      <c r="I86" s="76"/>
      <c r="J86" s="76"/>
      <c r="K86" s="76"/>
      <c r="L86" s="79"/>
      <c r="M86" s="77" t="str">
        <f>IF($D$13="English","Test passed?","Test bestanden?")</f>
        <v>Test passed?</v>
      </c>
      <c r="N86" s="76"/>
      <c r="O86" s="452" t="str">
        <f>IF(AND(O77="Y",O78="Y",O79="Y",O80="Y",O81="Y",O82="Y",O83="Y",O84="Y",O85="Y"),"Y","N")</f>
        <v>N</v>
      </c>
      <c r="P86" s="449"/>
      <c r="Q86" s="76"/>
      <c r="R86" s="76"/>
      <c r="S86" s="76"/>
      <c r="T86" s="76"/>
      <c r="U86" s="76"/>
      <c r="V86" s="76"/>
      <c r="W86" s="76"/>
      <c r="X86" s="76"/>
      <c r="Y86" s="76"/>
      <c r="Z86" s="76"/>
      <c r="AA86" s="76"/>
      <c r="AB86" s="76"/>
    </row>
    <row r="87" spans="1:28" s="1" customFormat="1" ht="12.75" x14ac:dyDescent="0.2">
      <c r="A87" s="146"/>
      <c r="B87" s="147"/>
      <c r="C87" s="147"/>
      <c r="D87" s="147"/>
      <c r="E87" s="147"/>
      <c r="F87" s="147"/>
      <c r="G87" s="147"/>
      <c r="H87" s="147"/>
      <c r="I87" s="147"/>
      <c r="J87" s="147"/>
      <c r="K87" s="147"/>
      <c r="L87" s="147"/>
      <c r="M87" s="147"/>
      <c r="N87" s="147"/>
      <c r="O87" s="147"/>
      <c r="P87" s="147"/>
      <c r="Q87" s="76"/>
      <c r="R87" s="76"/>
      <c r="S87" s="76"/>
      <c r="T87" s="76"/>
      <c r="U87" s="76"/>
      <c r="V87" s="76"/>
      <c r="W87" s="76"/>
      <c r="X87" s="76"/>
      <c r="Y87" s="76"/>
      <c r="Z87" s="76"/>
      <c r="AA87" s="76"/>
      <c r="AB87" s="76"/>
    </row>
    <row r="88" spans="1:28" ht="12.75" x14ac:dyDescent="0.2">
      <c r="A88" s="144"/>
      <c r="B88" s="130"/>
      <c r="C88" s="131"/>
      <c r="D88" s="76"/>
      <c r="E88" s="76"/>
      <c r="F88" s="76"/>
      <c r="G88" s="76"/>
      <c r="H88" s="76"/>
      <c r="I88" s="76"/>
      <c r="J88" s="76"/>
      <c r="K88" s="76"/>
      <c r="L88" s="76"/>
      <c r="M88" s="76"/>
      <c r="N88" s="76"/>
      <c r="O88" s="76"/>
      <c r="P88" s="76"/>
      <c r="Q88" s="76"/>
      <c r="R88" s="76"/>
      <c r="S88" s="227"/>
      <c r="T88" s="188"/>
      <c r="U88" s="76"/>
      <c r="V88" s="76"/>
      <c r="W88" s="76"/>
      <c r="X88" s="76"/>
      <c r="Y88" s="76"/>
      <c r="Z88" s="76"/>
      <c r="AA88" s="76"/>
      <c r="AB88" s="76"/>
    </row>
    <row r="89" spans="1:28" ht="12.75" x14ac:dyDescent="0.2">
      <c r="A89" s="144"/>
      <c r="B89" s="130"/>
      <c r="C89" s="131"/>
      <c r="D89" s="76"/>
      <c r="E89" s="76"/>
      <c r="F89" s="76"/>
      <c r="G89" s="76"/>
      <c r="H89" s="76"/>
      <c r="I89" s="76"/>
      <c r="J89" s="76"/>
      <c r="K89" s="76"/>
      <c r="L89" s="76"/>
      <c r="M89" s="76"/>
      <c r="N89" s="76"/>
      <c r="O89" s="76"/>
      <c r="P89" s="76"/>
      <c r="Q89" s="76"/>
      <c r="R89" s="76"/>
      <c r="S89" s="227"/>
      <c r="T89" s="188"/>
      <c r="U89" s="76"/>
      <c r="V89" s="76"/>
      <c r="W89" s="76"/>
      <c r="X89" s="76"/>
      <c r="Y89" s="76"/>
      <c r="Z89" s="76"/>
      <c r="AA89" s="76"/>
      <c r="AB89" s="76"/>
    </row>
    <row r="90" spans="1:28" ht="12.75" x14ac:dyDescent="0.2">
      <c r="A90" s="144"/>
      <c r="B90" s="130"/>
      <c r="C90" s="131"/>
      <c r="D90" s="76"/>
      <c r="E90" s="76"/>
      <c r="F90" s="76"/>
      <c r="G90" s="76"/>
      <c r="H90" s="76"/>
      <c r="I90" s="76"/>
      <c r="J90" s="76"/>
      <c r="K90" s="76"/>
      <c r="L90" s="76"/>
      <c r="M90" s="76"/>
      <c r="N90" s="76"/>
      <c r="O90" s="76"/>
      <c r="P90" s="76"/>
      <c r="Q90" s="76"/>
      <c r="R90" s="76"/>
      <c r="S90" s="227"/>
      <c r="T90" s="188"/>
      <c r="U90" s="76"/>
      <c r="V90" s="76"/>
      <c r="W90" s="76"/>
      <c r="X90" s="76"/>
      <c r="Y90" s="76"/>
      <c r="Z90" s="76"/>
      <c r="AA90" s="76"/>
      <c r="AB90" s="76"/>
    </row>
    <row r="91" spans="1:28" ht="12.75" x14ac:dyDescent="0.2">
      <c r="A91" s="144"/>
      <c r="B91" s="130"/>
      <c r="C91" s="131"/>
      <c r="D91" s="76"/>
      <c r="E91" s="76"/>
      <c r="F91" s="76"/>
      <c r="G91" s="76"/>
      <c r="H91" s="76"/>
      <c r="I91" s="76"/>
      <c r="J91" s="76"/>
      <c r="K91" s="76"/>
      <c r="L91" s="76"/>
      <c r="M91" s="76"/>
      <c r="N91" s="76"/>
      <c r="O91" s="76"/>
      <c r="P91" s="76"/>
      <c r="Q91" s="76"/>
      <c r="R91" s="76"/>
      <c r="S91" s="227"/>
      <c r="T91" s="188"/>
      <c r="U91" s="76"/>
      <c r="V91" s="76"/>
      <c r="W91" s="76"/>
      <c r="X91" s="76"/>
      <c r="Y91" s="76"/>
      <c r="Z91" s="76"/>
      <c r="AA91" s="76"/>
      <c r="AB91" s="76"/>
    </row>
    <row r="92" spans="1:28" ht="12.75" x14ac:dyDescent="0.2">
      <c r="A92" s="144"/>
      <c r="B92" s="130"/>
      <c r="C92" s="131"/>
      <c r="D92" s="76"/>
      <c r="E92" s="76"/>
      <c r="F92" s="76"/>
      <c r="G92" s="76"/>
      <c r="H92" s="76"/>
      <c r="I92" s="76"/>
      <c r="J92" s="76"/>
      <c r="K92" s="76"/>
      <c r="L92" s="76"/>
      <c r="M92" s="76"/>
      <c r="N92" s="76"/>
      <c r="O92" s="76"/>
      <c r="P92" s="76"/>
      <c r="Q92" s="76"/>
      <c r="R92" s="76"/>
      <c r="S92" s="227"/>
      <c r="T92" s="188"/>
      <c r="U92" s="76"/>
      <c r="V92" s="76"/>
      <c r="W92" s="76"/>
      <c r="X92" s="76"/>
      <c r="Y92" s="76"/>
      <c r="Z92" s="76"/>
      <c r="AA92" s="76"/>
      <c r="AB92" s="76"/>
    </row>
    <row r="93" spans="1:28" ht="12.75" x14ac:dyDescent="0.2">
      <c r="A93" s="144"/>
      <c r="B93" s="130"/>
      <c r="C93" s="131"/>
      <c r="D93" s="76"/>
      <c r="E93" s="76"/>
      <c r="F93" s="76"/>
      <c r="G93" s="76"/>
      <c r="H93" s="76"/>
      <c r="I93" s="76"/>
      <c r="J93" s="76"/>
      <c r="K93" s="76"/>
      <c r="L93" s="76"/>
      <c r="M93" s="76"/>
      <c r="N93" s="76"/>
      <c r="O93" s="76"/>
      <c r="P93" s="76"/>
      <c r="Q93" s="76"/>
      <c r="R93" s="76"/>
      <c r="S93" s="125" t="s">
        <v>79</v>
      </c>
      <c r="T93" s="76"/>
      <c r="U93" s="76"/>
      <c r="V93" s="76"/>
      <c r="W93" s="76"/>
      <c r="X93" s="76"/>
      <c r="Y93" s="76"/>
      <c r="Z93" s="76"/>
      <c r="AA93" s="76"/>
      <c r="AB93" s="76"/>
    </row>
    <row r="94" spans="1:28" ht="12" customHeight="1" x14ac:dyDescent="0.2">
      <c r="A94" s="144"/>
      <c r="B94" s="130"/>
      <c r="C94" s="131"/>
      <c r="D94" s="76"/>
      <c r="E94" s="76"/>
      <c r="F94" s="76"/>
      <c r="G94" s="76"/>
      <c r="H94" s="76"/>
      <c r="I94" s="76"/>
      <c r="J94" s="76"/>
      <c r="K94" s="76"/>
      <c r="L94" s="76"/>
      <c r="M94" s="76"/>
      <c r="N94" s="76"/>
      <c r="O94" s="76"/>
      <c r="P94" s="76"/>
      <c r="Q94" s="76"/>
      <c r="R94" s="76"/>
      <c r="S94" s="76"/>
      <c r="T94" s="76"/>
      <c r="U94" s="76"/>
      <c r="V94" s="76"/>
      <c r="W94" s="76"/>
      <c r="X94" s="76"/>
      <c r="Y94" s="76"/>
      <c r="Z94" s="76"/>
      <c r="AA94" s="76"/>
      <c r="AB94" s="76"/>
    </row>
    <row r="95" spans="1:28" ht="15" customHeight="1" x14ac:dyDescent="0.2">
      <c r="A95" s="144"/>
      <c r="B95" s="130"/>
      <c r="C95" s="131"/>
      <c r="D95" s="76"/>
      <c r="E95" s="76"/>
      <c r="F95" s="76"/>
      <c r="G95" s="113"/>
      <c r="H95" s="114"/>
      <c r="I95" s="114"/>
      <c r="J95" s="132"/>
      <c r="K95" s="76"/>
      <c r="L95" s="76"/>
      <c r="M95" s="76"/>
      <c r="N95" s="76"/>
      <c r="O95" s="76"/>
      <c r="P95" s="76"/>
      <c r="Q95" s="76"/>
      <c r="R95" s="76"/>
      <c r="S95" s="76"/>
      <c r="T95" s="76"/>
      <c r="U95" s="76"/>
      <c r="V95" s="76"/>
      <c r="W95" s="76"/>
      <c r="X95" s="76"/>
      <c r="Y95" s="76"/>
      <c r="Z95" s="76"/>
      <c r="AA95" s="76"/>
      <c r="AB95" s="76"/>
    </row>
    <row r="96" spans="1:28" x14ac:dyDescent="0.2">
      <c r="A96" s="94" t="str">
        <f>IF($D$13="English","6.  Eccentricity Test (Indicator in hi-res mode)","6.  Prüfung bei Außermittiger Belastung (Indicator in hi-res mode)")</f>
        <v>6.  Eccentricity Test (Indicator in hi-res mode)</v>
      </c>
      <c r="B96" s="76"/>
      <c r="C96" s="77"/>
      <c r="D96" s="95"/>
      <c r="E96" s="96"/>
      <c r="F96" s="97"/>
      <c r="G96" s="76"/>
      <c r="H96" s="76" t="str">
        <f>IF($D$13="English","accordance to EN45501-2015, A.4.7","gemäß EN45501-2015, A.4.7")</f>
        <v>accordance to EN45501-2015, A.4.7</v>
      </c>
      <c r="I96" s="76"/>
      <c r="J96" s="76"/>
      <c r="K96" s="76"/>
      <c r="L96" s="99"/>
      <c r="M96" s="99"/>
      <c r="N96" s="76"/>
      <c r="O96" s="76"/>
      <c r="P96" s="76"/>
      <c r="Q96" s="76"/>
      <c r="R96" s="76"/>
      <c r="S96" s="76"/>
      <c r="T96" s="76"/>
      <c r="U96" s="76"/>
      <c r="V96" s="76"/>
      <c r="W96" s="76"/>
      <c r="X96" s="76"/>
      <c r="Y96" s="76"/>
      <c r="Z96" s="76"/>
      <c r="AA96" s="76"/>
      <c r="AB96" s="76"/>
    </row>
    <row r="97" spans="1:28" ht="12.75" x14ac:dyDescent="0.2">
      <c r="A97" s="125"/>
      <c r="B97" s="94" t="str">
        <f>IF($D$13="English","Load position","Belastungsort")</f>
        <v>Load position</v>
      </c>
      <c r="C97" s="76"/>
      <c r="D97" s="76"/>
      <c r="E97" s="76"/>
      <c r="F97" s="76"/>
      <c r="G97" s="76"/>
      <c r="H97" s="76"/>
      <c r="I97" s="76"/>
      <c r="J97" s="98"/>
      <c r="K97" s="76"/>
      <c r="L97" s="76"/>
      <c r="M97" s="76"/>
      <c r="N97" s="76"/>
      <c r="O97" s="76"/>
      <c r="P97" s="76"/>
      <c r="Q97" s="124"/>
      <c r="R97" s="76"/>
      <c r="S97" s="76"/>
      <c r="T97" s="76"/>
      <c r="U97" s="76"/>
      <c r="V97" s="76"/>
      <c r="W97" s="76"/>
      <c r="X97" s="76"/>
      <c r="Y97" s="76"/>
      <c r="Z97" s="76"/>
      <c r="AA97" s="76"/>
      <c r="AB97" s="76"/>
    </row>
    <row r="98" spans="1:28" ht="12.75" x14ac:dyDescent="0.2">
      <c r="A98" s="125"/>
      <c r="B98" s="153">
        <v>1</v>
      </c>
      <c r="C98" s="154"/>
      <c r="D98" s="155">
        <f>IF($Q$104="Y",2,4)</f>
        <v>4</v>
      </c>
      <c r="E98" s="156"/>
      <c r="F98" s="155" t="str">
        <f>IF(AND($G$104=4,Q104="N")," ",IF($Q$104="Y",3,5))</f>
        <v xml:space="preserve"> </v>
      </c>
      <c r="G98" s="154"/>
      <c r="H98" s="155" t="str">
        <f>IF(AND(OR($G$104=4,$G$104=6),Q104="N")," ",IF($Q$104="Y",4,8))</f>
        <v xml:space="preserve"> </v>
      </c>
      <c r="I98" s="154"/>
      <c r="J98" s="155" t="str">
        <f>IF(AND(OR($G$104=4,$G$104=6,$G$104=8),$Q$104="N")," ",IF($Q$104="Y"," ",9))</f>
        <v xml:space="preserve"> </v>
      </c>
      <c r="K98" s="154"/>
      <c r="L98" s="157"/>
      <c r="M98" s="157"/>
      <c r="N98" s="157"/>
      <c r="O98" s="76"/>
      <c r="P98" s="76"/>
      <c r="Q98" s="158" t="s">
        <v>13</v>
      </c>
      <c r="R98" s="76"/>
      <c r="S98" s="76"/>
      <c r="T98" s="76"/>
      <c r="U98" s="76"/>
      <c r="V98" s="76"/>
      <c r="W98" s="76"/>
      <c r="X98" s="76"/>
      <c r="Y98" s="76"/>
      <c r="Z98" s="76"/>
      <c r="AA98" s="76"/>
      <c r="AB98" s="76"/>
    </row>
    <row r="99" spans="1:28" ht="12" customHeight="1" x14ac:dyDescent="0.2">
      <c r="A99" s="125"/>
      <c r="B99" s="159"/>
      <c r="C99" s="160"/>
      <c r="D99" s="161"/>
      <c r="E99" s="161"/>
      <c r="F99" s="162"/>
      <c r="G99" s="160"/>
      <c r="H99" s="161"/>
      <c r="I99" s="160"/>
      <c r="J99" s="159"/>
      <c r="K99" s="160"/>
      <c r="L99" s="76"/>
      <c r="M99" s="76"/>
      <c r="N99" s="76"/>
      <c r="O99" s="76"/>
      <c r="P99" s="76"/>
      <c r="Q99" s="76"/>
      <c r="R99" s="76"/>
      <c r="S99" s="76"/>
      <c r="T99" s="76"/>
      <c r="U99" s="76"/>
      <c r="V99" s="76"/>
      <c r="W99" s="76"/>
      <c r="X99" s="76"/>
      <c r="Y99" s="76"/>
      <c r="Z99" s="76"/>
      <c r="AA99" s="76"/>
      <c r="AB99" s="76"/>
    </row>
    <row r="100" spans="1:28" ht="12" customHeight="1" x14ac:dyDescent="0.2">
      <c r="A100" s="125"/>
      <c r="B100" s="153">
        <f>IF($Q$104="Y"," ",2)</f>
        <v>2</v>
      </c>
      <c r="C100" s="163" t="s">
        <v>12</v>
      </c>
      <c r="D100" s="153">
        <f>IF($Q$104="Y"," ",3)</f>
        <v>3</v>
      </c>
      <c r="E100" s="156"/>
      <c r="F100" s="155" t="str">
        <f>IF($G$104=4," ",IF($Q$104="Y"," ",6))</f>
        <v xml:space="preserve"> </v>
      </c>
      <c r="G100" s="164"/>
      <c r="H100" s="155" t="str">
        <f>IF(OR($G$104=4,$G$104=6)," ",IF($Q$104="Y"," ",7))</f>
        <v xml:space="preserve"> </v>
      </c>
      <c r="I100" s="164"/>
      <c r="J100" s="155" t="str">
        <f>IF(AND(OR($G$104=4,$G$104=6,$G$104=8),$Q$104="N")," ",IF($Q$104="Y"," ",10))</f>
        <v xml:space="preserve"> </v>
      </c>
      <c r="K100" s="154"/>
      <c r="L100" s="76"/>
      <c r="M100" s="76"/>
      <c r="N100" s="76"/>
      <c r="O100" s="76"/>
      <c r="P100" s="76"/>
      <c r="Q100" s="76"/>
      <c r="R100" s="76"/>
      <c r="S100" s="76"/>
      <c r="T100" s="76"/>
      <c r="U100" s="76"/>
      <c r="V100" s="76"/>
      <c r="W100" s="76"/>
      <c r="X100" s="76"/>
      <c r="Y100" s="76"/>
      <c r="Z100" s="76"/>
      <c r="AA100" s="76"/>
      <c r="AB100" s="76"/>
    </row>
    <row r="101" spans="1:28" ht="12" customHeight="1" x14ac:dyDescent="0.2">
      <c r="A101" s="125"/>
      <c r="B101" s="159"/>
      <c r="C101" s="160"/>
      <c r="D101" s="161"/>
      <c r="E101" s="165"/>
      <c r="F101" s="161"/>
      <c r="G101" s="160"/>
      <c r="H101" s="161"/>
      <c r="I101" s="160"/>
      <c r="J101" s="159"/>
      <c r="K101" s="160"/>
      <c r="L101" s="76"/>
      <c r="M101" s="76"/>
      <c r="N101" s="76"/>
      <c r="O101" s="76"/>
      <c r="P101" s="76"/>
      <c r="Q101" s="76"/>
      <c r="R101" s="76"/>
      <c r="S101" s="76"/>
      <c r="T101" s="76"/>
      <c r="U101" s="76"/>
      <c r="V101" s="76"/>
      <c r="W101" s="76"/>
      <c r="X101" s="76"/>
      <c r="Y101" s="76"/>
      <c r="Z101" s="76"/>
      <c r="AA101" s="76"/>
      <c r="AB101" s="76"/>
    </row>
    <row r="102" spans="1:28" ht="12" customHeight="1" x14ac:dyDescent="0.2">
      <c r="A102" s="125"/>
      <c r="B102" s="166"/>
      <c r="C102" s="166"/>
      <c r="D102" s="166"/>
      <c r="E102" s="166"/>
      <c r="F102" s="166"/>
      <c r="G102" s="166"/>
      <c r="H102" s="166"/>
      <c r="I102" s="166"/>
      <c r="J102" s="76"/>
      <c r="K102" s="76"/>
      <c r="L102" s="76"/>
      <c r="M102" s="76"/>
      <c r="N102" s="76"/>
      <c r="O102" s="76"/>
      <c r="P102" s="76"/>
      <c r="Q102" s="76"/>
      <c r="R102" s="76"/>
      <c r="S102" s="76"/>
      <c r="T102" s="76"/>
      <c r="U102" s="76"/>
      <c r="V102" s="76"/>
      <c r="W102" s="76"/>
      <c r="X102" s="76"/>
      <c r="Y102" s="76"/>
      <c r="Z102" s="76"/>
      <c r="AA102" s="76"/>
      <c r="AB102" s="76"/>
    </row>
    <row r="103" spans="1:28" ht="12" customHeight="1" x14ac:dyDescent="0.2">
      <c r="A103" s="125"/>
      <c r="B103" s="166"/>
      <c r="C103" s="166"/>
      <c r="D103" s="166"/>
      <c r="E103" s="166"/>
      <c r="F103" s="166"/>
      <c r="G103" s="166"/>
      <c r="H103" s="166"/>
      <c r="I103" s="166"/>
      <c r="J103" s="386" t="str">
        <f>IF($D$13="English","Load positions in one line (e.g. weighing belt)?","Belastungsorte in einer Reihe (z.B. Bandwaage)?")</f>
        <v>Load positions in one line (e.g. weighing belt)?</v>
      </c>
      <c r="K103" s="386"/>
      <c r="L103" s="386"/>
      <c r="M103" s="386"/>
      <c r="N103" s="386"/>
      <c r="O103" s="386"/>
      <c r="P103" s="76"/>
      <c r="Q103" s="76"/>
      <c r="R103" s="76"/>
      <c r="S103" s="76"/>
      <c r="T103" s="76"/>
      <c r="U103" s="76"/>
      <c r="V103" s="76"/>
      <c r="W103" s="76"/>
      <c r="X103" s="76"/>
      <c r="Y103" s="76"/>
      <c r="Z103" s="76"/>
      <c r="AA103" s="76"/>
      <c r="AB103" s="76"/>
    </row>
    <row r="104" spans="1:28" s="85" customFormat="1" ht="15" customHeight="1" x14ac:dyDescent="0.2">
      <c r="A104" s="125"/>
      <c r="B104" s="98" t="str">
        <f>IF($D$13="English","number of load carrier","Anzahl Auflager")</f>
        <v>number of load carrier</v>
      </c>
      <c r="C104" s="76"/>
      <c r="D104" s="124"/>
      <c r="E104" s="124"/>
      <c r="F104" s="158" t="s">
        <v>13</v>
      </c>
      <c r="G104" s="30">
        <v>4</v>
      </c>
      <c r="H104" s="166"/>
      <c r="I104" s="76"/>
      <c r="J104" s="386"/>
      <c r="K104" s="386"/>
      <c r="L104" s="386"/>
      <c r="M104" s="386"/>
      <c r="N104" s="386"/>
      <c r="O104" s="386"/>
      <c r="P104" s="124"/>
      <c r="Q104" s="20" t="s">
        <v>21</v>
      </c>
      <c r="R104" s="173"/>
      <c r="S104" s="173"/>
      <c r="T104" s="173"/>
      <c r="U104" s="173"/>
      <c r="V104" s="173"/>
      <c r="W104" s="173"/>
      <c r="X104" s="173"/>
      <c r="Y104" s="173"/>
      <c r="Z104" s="173"/>
      <c r="AA104" s="173"/>
      <c r="AB104" s="173"/>
    </row>
    <row r="105" spans="1:28" ht="12.75" x14ac:dyDescent="0.2">
      <c r="A105" s="125"/>
      <c r="B105" s="166"/>
      <c r="C105" s="166"/>
      <c r="D105" s="166"/>
      <c r="E105" s="166"/>
      <c r="F105" s="166"/>
      <c r="G105" s="166"/>
      <c r="H105" s="166"/>
      <c r="I105" s="166"/>
      <c r="J105" s="168"/>
      <c r="K105" s="76"/>
      <c r="L105" s="76"/>
      <c r="M105" s="76"/>
      <c r="N105" s="76"/>
      <c r="O105" s="124"/>
      <c r="P105" s="124"/>
      <c r="Q105" s="124"/>
      <c r="R105" s="76"/>
      <c r="S105" s="76"/>
      <c r="T105" s="76"/>
      <c r="U105" s="76"/>
      <c r="V105" s="76"/>
      <c r="W105" s="76"/>
      <c r="X105" s="76"/>
      <c r="Y105" s="76"/>
      <c r="Z105" s="76"/>
      <c r="AA105" s="76"/>
      <c r="AB105" s="76"/>
    </row>
    <row r="106" spans="1:28" ht="12.75" x14ac:dyDescent="0.2">
      <c r="A106" s="468" t="str">
        <f>IF($D$13="English","load must be about","ungefähre Last")</f>
        <v>load must be about</v>
      </c>
      <c r="B106" s="469"/>
      <c r="C106" s="470" t="s">
        <v>0</v>
      </c>
      <c r="D106" s="471"/>
      <c r="E106" s="472"/>
      <c r="F106" s="169" t="s">
        <v>7</v>
      </c>
      <c r="G106" s="171"/>
      <c r="H106" s="470" t="s">
        <v>8</v>
      </c>
      <c r="I106" s="472"/>
      <c r="J106" s="169" t="s">
        <v>1</v>
      </c>
      <c r="K106" s="171"/>
      <c r="L106" s="172" t="s">
        <v>9</v>
      </c>
      <c r="M106" s="173"/>
      <c r="N106" s="173"/>
      <c r="O106" s="134"/>
      <c r="P106" s="134"/>
      <c r="Q106" s="134"/>
      <c r="R106" s="76"/>
      <c r="S106" s="76"/>
      <c r="T106" s="76"/>
      <c r="U106" s="76"/>
      <c r="V106" s="76"/>
      <c r="W106" s="76"/>
      <c r="X106" s="76"/>
      <c r="Y106" s="76"/>
      <c r="Z106" s="76"/>
      <c r="AA106" s="76"/>
      <c r="AB106" s="76"/>
    </row>
    <row r="107" spans="1:28" ht="12.75" x14ac:dyDescent="0.2">
      <c r="A107" s="450" t="s">
        <v>2</v>
      </c>
      <c r="B107" s="449"/>
      <c r="C107" s="117" t="s">
        <v>3</v>
      </c>
      <c r="D107" s="174" t="s">
        <v>4</v>
      </c>
      <c r="E107" s="118" t="s">
        <v>2</v>
      </c>
      <c r="F107" s="117" t="s">
        <v>2</v>
      </c>
      <c r="G107" s="91"/>
      <c r="H107" s="450" t="s">
        <v>2</v>
      </c>
      <c r="I107" s="426"/>
      <c r="J107" s="120" t="s">
        <v>2</v>
      </c>
      <c r="K107" s="118" t="s">
        <v>3</v>
      </c>
      <c r="L107" s="102" t="s">
        <v>16</v>
      </c>
      <c r="M107" s="76"/>
      <c r="N107" s="76"/>
      <c r="O107" s="124"/>
      <c r="P107" s="124"/>
      <c r="Q107" s="124"/>
      <c r="R107" s="76"/>
      <c r="S107" s="76"/>
      <c r="T107" s="76"/>
      <c r="U107" s="76"/>
      <c r="V107" s="76"/>
      <c r="W107" s="76"/>
      <c r="X107" s="76"/>
      <c r="Y107" s="76"/>
      <c r="Z107" s="76"/>
      <c r="AA107" s="76"/>
      <c r="AB107" s="76"/>
    </row>
    <row r="108" spans="1:28" ht="12.75" x14ac:dyDescent="0.2">
      <c r="A108" s="481">
        <f>ROUND($D$9/($G$104-1),-0.01)</f>
        <v>0</v>
      </c>
      <c r="B108" s="482"/>
      <c r="C108" s="175" t="str">
        <f>IF($D$8=0," ",IF(E108=" "," ",IF(E108&lt;=$D$8,E108/$D$10,E108/$D$11)))</f>
        <v xml:space="preserve"> </v>
      </c>
      <c r="D108" s="176">
        <v>1</v>
      </c>
      <c r="E108" s="23"/>
      <c r="F108" s="460"/>
      <c r="G108" s="483"/>
      <c r="H108" s="427" t="str">
        <f t="shared" ref="H108:H117" si="16">IF(F108=0," ",ABS(E108-F108))</f>
        <v xml:space="preserve"> </v>
      </c>
      <c r="I108" s="428"/>
      <c r="J108" s="121">
        <f>IF(E108=0,0,IF(E108&lt;=$D$8,PRODUCT($D$10,K108),PRODUCT($D$11,K108)))</f>
        <v>0</v>
      </c>
      <c r="K108" s="152">
        <f>IF(C108=0,0,IF(C108&lt;=500,0.5,(IF(C108&lt;=2000,1,IF(C108&gt;2000,1.5," ")))))</f>
        <v>1.5</v>
      </c>
      <c r="L108" s="109" t="str">
        <f>IF(F108=0," ",IF(ABS(H108)&lt;=J108,"Y","N"))</f>
        <v xml:space="preserve"> </v>
      </c>
      <c r="M108" s="76"/>
      <c r="N108" s="129"/>
      <c r="O108" s="124"/>
      <c r="P108" s="124"/>
      <c r="Q108" s="76"/>
      <c r="R108" s="76"/>
      <c r="S108" s="76"/>
      <c r="T108" s="76"/>
      <c r="U108" s="76"/>
      <c r="V108" s="76"/>
      <c r="W108" s="76"/>
      <c r="X108" s="76"/>
      <c r="Y108" s="76"/>
      <c r="Z108" s="76"/>
      <c r="AA108" s="76"/>
      <c r="AB108" s="76"/>
    </row>
    <row r="109" spans="1:28" ht="12.75" x14ac:dyDescent="0.2">
      <c r="A109" s="481">
        <f>ROUND($D$9/($G$104-1),-0.01)</f>
        <v>0</v>
      </c>
      <c r="B109" s="482"/>
      <c r="C109" s="175" t="str">
        <f>IF($D$8=0," ",IF(E109=" "," ",IF(E109&lt;=$D$8,E109/$D$10,E109/$D$11)))</f>
        <v xml:space="preserve"> </v>
      </c>
      <c r="D109" s="176">
        <v>2</v>
      </c>
      <c r="E109" s="177" t="str">
        <f>IF($G$104&gt;1,IF($E$108=0," ",$E$108)," ")</f>
        <v xml:space="preserve"> </v>
      </c>
      <c r="F109" s="460"/>
      <c r="G109" s="483"/>
      <c r="H109" s="427" t="str">
        <f t="shared" si="16"/>
        <v xml:space="preserve"> </v>
      </c>
      <c r="I109" s="428"/>
      <c r="J109" s="121">
        <f t="shared" ref="J109:J117" si="17">IF(E109=" ",0,IF(E109&lt;=$D$8,PRODUCT($D$10,K109),PRODUCT($D$11,K109)))</f>
        <v>0</v>
      </c>
      <c r="K109" s="152">
        <f t="shared" ref="K109:K117" si="18">IF(C109=" ",0,IF(C109&lt;=500,0.5,(IF(C109&lt;=2000,1,IF(C109&gt;2000,1.5," ")))))</f>
        <v>0</v>
      </c>
      <c r="L109" s="109" t="str">
        <f t="shared" ref="L109:L117" si="19">IF(F109=0," ",IF(ABS(H109)&lt;=J109,"Y","N"))</f>
        <v xml:space="preserve"> </v>
      </c>
      <c r="M109" s="124"/>
      <c r="N109" s="178" t="str">
        <f>IF(AND(L108="Y",L109="Y",L110="Y",L111="Y"),"Y","N")</f>
        <v>N</v>
      </c>
      <c r="O109" s="124"/>
      <c r="P109" s="124"/>
      <c r="Q109" s="124"/>
      <c r="R109" s="76"/>
      <c r="S109" s="76"/>
      <c r="T109" s="76"/>
      <c r="U109" s="76"/>
      <c r="V109" s="76"/>
      <c r="W109" s="76"/>
      <c r="X109" s="76"/>
      <c r="Y109" s="76"/>
      <c r="Z109" s="76"/>
      <c r="AA109" s="76"/>
      <c r="AB109" s="76"/>
    </row>
    <row r="110" spans="1:28" ht="12.75" x14ac:dyDescent="0.2">
      <c r="A110" s="481">
        <f>ROUND($D$9/($G$104-1),-0.01)</f>
        <v>0</v>
      </c>
      <c r="B110" s="482"/>
      <c r="C110" s="175" t="str">
        <f>IF($D$8=0," ",IF(E110=" "," ",IF(E110&lt;=$D$8,E110/$D$10,E110/$D$11)))</f>
        <v xml:space="preserve"> </v>
      </c>
      <c r="D110" s="176">
        <v>3</v>
      </c>
      <c r="E110" s="177" t="str">
        <f>IF($G$104&gt;1,IF($E$108=0," ",$E$108)," ")</f>
        <v xml:space="preserve"> </v>
      </c>
      <c r="F110" s="460"/>
      <c r="G110" s="483"/>
      <c r="H110" s="427" t="str">
        <f t="shared" si="16"/>
        <v xml:space="preserve"> </v>
      </c>
      <c r="I110" s="428"/>
      <c r="J110" s="121">
        <f t="shared" si="17"/>
        <v>0</v>
      </c>
      <c r="K110" s="152">
        <f t="shared" si="18"/>
        <v>0</v>
      </c>
      <c r="L110" s="109" t="str">
        <f t="shared" si="19"/>
        <v xml:space="preserve"> </v>
      </c>
      <c r="M110" s="124"/>
      <c r="N110" s="178" t="str">
        <f>IF(AND(L108="Y",L109="Y",L110="Y",L111="Y",L112="Y",L113="Y"),"Y","N")</f>
        <v>N</v>
      </c>
      <c r="O110" s="124"/>
      <c r="P110" s="124"/>
      <c r="Q110" s="124"/>
      <c r="R110" s="76"/>
      <c r="S110" s="76"/>
      <c r="T110" s="76"/>
      <c r="U110" s="76"/>
      <c r="V110" s="76"/>
      <c r="W110" s="76"/>
      <c r="X110" s="76"/>
      <c r="Y110" s="76"/>
      <c r="Z110" s="76"/>
      <c r="AA110" s="76"/>
      <c r="AB110" s="76"/>
    </row>
    <row r="111" spans="1:28" ht="12.75" x14ac:dyDescent="0.2">
      <c r="A111" s="481">
        <f>ROUND($D$9/($G$104-1),-0.01)</f>
        <v>0</v>
      </c>
      <c r="B111" s="482"/>
      <c r="C111" s="175" t="str">
        <f>IF($D$8=0," ",IF(E111=" "," ",IF(E111&lt;=$D$8,E111/$D$10,E111/$D$11)))</f>
        <v xml:space="preserve"> </v>
      </c>
      <c r="D111" s="176">
        <v>4</v>
      </c>
      <c r="E111" s="177" t="str">
        <f>IF($G$104&gt;1,IF($E$108=0," ",$E$108)," ")</f>
        <v xml:space="preserve"> </v>
      </c>
      <c r="F111" s="460"/>
      <c r="G111" s="483"/>
      <c r="H111" s="427" t="str">
        <f t="shared" si="16"/>
        <v xml:space="preserve"> </v>
      </c>
      <c r="I111" s="428"/>
      <c r="J111" s="121">
        <f t="shared" si="17"/>
        <v>0</v>
      </c>
      <c r="K111" s="152">
        <f t="shared" si="18"/>
        <v>0</v>
      </c>
      <c r="L111" s="109" t="str">
        <f t="shared" si="19"/>
        <v xml:space="preserve"> </v>
      </c>
      <c r="M111" s="124"/>
      <c r="N111" s="178" t="str">
        <f>IF(AND(L108="Y",L109="Y",L110="Y",L111="Y",L112="Y",L113="Y",L114="Y",L115="Y"),"Y","N")</f>
        <v>N</v>
      </c>
      <c r="O111" s="124"/>
      <c r="P111" s="124"/>
      <c r="Q111" s="124"/>
      <c r="R111" s="76"/>
      <c r="S111" s="76"/>
      <c r="T111" s="76"/>
      <c r="U111" s="76"/>
      <c r="V111" s="76"/>
      <c r="W111" s="76"/>
      <c r="X111" s="76"/>
      <c r="Y111" s="76"/>
      <c r="Z111" s="76"/>
      <c r="AA111" s="76"/>
      <c r="AB111" s="76"/>
    </row>
    <row r="112" spans="1:28" ht="12.75" x14ac:dyDescent="0.2">
      <c r="A112" s="481" t="str">
        <f>IF(G104=4," ",ROUND($D$9/($G$104-1),-0.01))</f>
        <v xml:space="preserve"> </v>
      </c>
      <c r="B112" s="482"/>
      <c r="C112" s="175" t="str">
        <f t="shared" ref="C112:C117" si="20">IF(E112=" "," ",IF(E112&lt;=$D$8,E112/$D$10,E112/$D$11))</f>
        <v xml:space="preserve"> </v>
      </c>
      <c r="D112" s="176">
        <v>5</v>
      </c>
      <c r="E112" s="177" t="str">
        <f>IF($G$104&gt;4,IF($E$108=0," ",$E$108)," ")</f>
        <v xml:space="preserve"> </v>
      </c>
      <c r="F112" s="460"/>
      <c r="G112" s="483"/>
      <c r="H112" s="427" t="str">
        <f t="shared" si="16"/>
        <v xml:space="preserve"> </v>
      </c>
      <c r="I112" s="428"/>
      <c r="J112" s="121">
        <f t="shared" si="17"/>
        <v>0</v>
      </c>
      <c r="K112" s="152">
        <f t="shared" si="18"/>
        <v>0</v>
      </c>
      <c r="L112" s="109" t="str">
        <f t="shared" si="19"/>
        <v xml:space="preserve"> </v>
      </c>
      <c r="M112" s="124"/>
      <c r="N112" s="178" t="str">
        <f>IF(AND(L108="Y",L109="Y",L110="Y",L111="Y",L112="Y",L113="Y",L114="Y",L115="Y",L116="Y",L117="Y"),"Y","N")</f>
        <v>N</v>
      </c>
      <c r="O112" s="124"/>
      <c r="P112" s="124"/>
      <c r="Q112" s="124"/>
      <c r="R112" s="76"/>
      <c r="S112" s="76"/>
      <c r="T112" s="76"/>
      <c r="U112" s="76"/>
      <c r="V112" s="76"/>
      <c r="W112" s="76"/>
      <c r="X112" s="76"/>
      <c r="Y112" s="76"/>
      <c r="Z112" s="76"/>
      <c r="AA112" s="76"/>
      <c r="AB112" s="76"/>
    </row>
    <row r="113" spans="1:28" ht="12.75" x14ac:dyDescent="0.2">
      <c r="A113" s="481" t="str">
        <f>IF(G104=4," ",ROUND($D$9/($G$104-1),-0.01))</f>
        <v xml:space="preserve"> </v>
      </c>
      <c r="B113" s="482"/>
      <c r="C113" s="175" t="str">
        <f t="shared" si="20"/>
        <v xml:space="preserve"> </v>
      </c>
      <c r="D113" s="176">
        <v>6</v>
      </c>
      <c r="E113" s="177" t="str">
        <f>IF($G$104&gt;4,IF($E$108=0," ",$E$108)," ")</f>
        <v xml:space="preserve"> </v>
      </c>
      <c r="F113" s="460"/>
      <c r="G113" s="483"/>
      <c r="H113" s="427" t="str">
        <f t="shared" si="16"/>
        <v xml:space="preserve"> </v>
      </c>
      <c r="I113" s="428"/>
      <c r="J113" s="121">
        <f t="shared" si="17"/>
        <v>0</v>
      </c>
      <c r="K113" s="152">
        <f t="shared" si="18"/>
        <v>0</v>
      </c>
      <c r="L113" s="109" t="str">
        <f t="shared" si="19"/>
        <v xml:space="preserve"> </v>
      </c>
      <c r="M113" s="124"/>
      <c r="N113" s="124"/>
      <c r="O113" s="124"/>
      <c r="P113" s="124"/>
      <c r="Q113" s="124"/>
      <c r="R113" s="76"/>
      <c r="S113" s="76"/>
      <c r="T113" s="76"/>
      <c r="U113" s="76"/>
      <c r="V113" s="76"/>
      <c r="W113" s="76"/>
      <c r="X113" s="76"/>
      <c r="Y113" s="76"/>
      <c r="Z113" s="76"/>
      <c r="AA113" s="76"/>
      <c r="AB113" s="76"/>
    </row>
    <row r="114" spans="1:28" ht="12.75" x14ac:dyDescent="0.2">
      <c r="A114" s="481" t="str">
        <f>IF(G104&lt;8," ",ROUND($D$9/($G$104-1),-0.01))</f>
        <v xml:space="preserve"> </v>
      </c>
      <c r="B114" s="482"/>
      <c r="C114" s="175" t="str">
        <f t="shared" si="20"/>
        <v xml:space="preserve"> </v>
      </c>
      <c r="D114" s="176">
        <v>7</v>
      </c>
      <c r="E114" s="177" t="str">
        <f>IF($G$104&gt;6,IF($E$108=0," ",$E$108)," ")</f>
        <v xml:space="preserve"> </v>
      </c>
      <c r="F114" s="460"/>
      <c r="G114" s="483"/>
      <c r="H114" s="427" t="str">
        <f t="shared" si="16"/>
        <v xml:space="preserve"> </v>
      </c>
      <c r="I114" s="428"/>
      <c r="J114" s="121">
        <f t="shared" si="17"/>
        <v>0</v>
      </c>
      <c r="K114" s="152">
        <f t="shared" si="18"/>
        <v>0</v>
      </c>
      <c r="L114" s="109" t="str">
        <f t="shared" si="19"/>
        <v xml:space="preserve"> </v>
      </c>
      <c r="M114" s="124"/>
      <c r="N114" s="124"/>
      <c r="O114" s="124"/>
      <c r="P114" s="124"/>
      <c r="Q114" s="124"/>
      <c r="R114" s="76"/>
      <c r="S114" s="76"/>
      <c r="T114" s="76"/>
      <c r="U114" s="76"/>
      <c r="V114" s="76"/>
      <c r="W114" s="76"/>
      <c r="X114" s="76"/>
      <c r="Y114" s="76"/>
      <c r="Z114" s="76"/>
      <c r="AA114" s="76"/>
      <c r="AB114" s="76"/>
    </row>
    <row r="115" spans="1:28" ht="12.75" x14ac:dyDescent="0.2">
      <c r="A115" s="481" t="str">
        <f>IF(G104&lt;8," ",ROUND($D$9/($G$104-1),-0.01))</f>
        <v xml:space="preserve"> </v>
      </c>
      <c r="B115" s="482"/>
      <c r="C115" s="175" t="str">
        <f t="shared" si="20"/>
        <v xml:space="preserve"> </v>
      </c>
      <c r="D115" s="176">
        <v>8</v>
      </c>
      <c r="E115" s="177" t="str">
        <f>IF($G$104&gt;6,IF($E$108=0," ",$E$108)," ")</f>
        <v xml:space="preserve"> </v>
      </c>
      <c r="F115" s="460"/>
      <c r="G115" s="494"/>
      <c r="H115" s="427" t="str">
        <f t="shared" si="16"/>
        <v xml:space="preserve"> </v>
      </c>
      <c r="I115" s="428"/>
      <c r="J115" s="121">
        <f t="shared" si="17"/>
        <v>0</v>
      </c>
      <c r="K115" s="152">
        <f t="shared" si="18"/>
        <v>0</v>
      </c>
      <c r="L115" s="109" t="str">
        <f t="shared" si="19"/>
        <v xml:space="preserve"> </v>
      </c>
      <c r="M115" s="124"/>
      <c r="N115" s="124"/>
      <c r="O115" s="124"/>
      <c r="P115" s="124"/>
      <c r="Q115" s="124"/>
      <c r="R115" s="76"/>
      <c r="S115" s="76"/>
      <c r="T115" s="76"/>
      <c r="U115" s="76"/>
      <c r="V115" s="76"/>
      <c r="W115" s="76"/>
      <c r="X115" s="76"/>
      <c r="Y115" s="76"/>
      <c r="Z115" s="76"/>
      <c r="AA115" s="76"/>
      <c r="AB115" s="76"/>
    </row>
    <row r="116" spans="1:28" ht="12.75" x14ac:dyDescent="0.2">
      <c r="A116" s="481" t="str">
        <f>IF(G104&lt;10," ",ROUND($D$9/($G$104-1),-0.01))</f>
        <v xml:space="preserve"> </v>
      </c>
      <c r="B116" s="482"/>
      <c r="C116" s="175" t="str">
        <f t="shared" si="20"/>
        <v xml:space="preserve"> </v>
      </c>
      <c r="D116" s="176">
        <v>9</v>
      </c>
      <c r="E116" s="177" t="str">
        <f>IF($G$104&gt;8,IF($E$108=0," ",$E$108)," ")</f>
        <v xml:space="preserve"> </v>
      </c>
      <c r="F116" s="460"/>
      <c r="G116" s="483"/>
      <c r="H116" s="427" t="str">
        <f t="shared" si="16"/>
        <v xml:space="preserve"> </v>
      </c>
      <c r="I116" s="428"/>
      <c r="J116" s="121">
        <f t="shared" si="17"/>
        <v>0</v>
      </c>
      <c r="K116" s="152">
        <f t="shared" si="18"/>
        <v>0</v>
      </c>
      <c r="L116" s="109" t="str">
        <f t="shared" si="19"/>
        <v xml:space="preserve"> </v>
      </c>
      <c r="M116" s="124"/>
      <c r="N116" s="124"/>
      <c r="O116" s="124"/>
      <c r="P116" s="124"/>
      <c r="Q116" s="124"/>
      <c r="R116" s="76"/>
      <c r="S116" s="76"/>
      <c r="T116" s="76"/>
      <c r="U116" s="76"/>
      <c r="V116" s="76"/>
      <c r="W116" s="76"/>
      <c r="X116" s="76"/>
      <c r="Y116" s="76"/>
      <c r="Z116" s="76"/>
      <c r="AA116" s="76"/>
      <c r="AB116" s="76"/>
    </row>
    <row r="117" spans="1:28" ht="12.75" x14ac:dyDescent="0.2">
      <c r="A117" s="481" t="str">
        <f>IF(G104&lt;10," ",ROUND($D$9/($G$104-1),-0.01))</f>
        <v xml:space="preserve"> </v>
      </c>
      <c r="B117" s="482"/>
      <c r="C117" s="175" t="str">
        <f t="shared" si="20"/>
        <v xml:space="preserve"> </v>
      </c>
      <c r="D117" s="176">
        <v>10</v>
      </c>
      <c r="E117" s="177" t="str">
        <f>IF($G$104&gt;8,IF($E$108=0," ",$E$108)," ")</f>
        <v xml:space="preserve"> </v>
      </c>
      <c r="F117" s="460"/>
      <c r="G117" s="494"/>
      <c r="H117" s="427" t="str">
        <f t="shared" si="16"/>
        <v xml:space="preserve"> </v>
      </c>
      <c r="I117" s="428"/>
      <c r="J117" s="121">
        <f t="shared" si="17"/>
        <v>0</v>
      </c>
      <c r="K117" s="152">
        <f t="shared" si="18"/>
        <v>0</v>
      </c>
      <c r="L117" s="109" t="str">
        <f t="shared" si="19"/>
        <v xml:space="preserve"> </v>
      </c>
      <c r="M117" s="124"/>
      <c r="N117" s="124"/>
      <c r="O117" s="124"/>
      <c r="P117" s="124"/>
      <c r="Q117" s="124"/>
      <c r="R117" s="76"/>
      <c r="S117" s="76"/>
      <c r="T117" s="76"/>
      <c r="U117" s="76"/>
      <c r="V117" s="76"/>
      <c r="W117" s="76"/>
      <c r="X117" s="76"/>
      <c r="Y117" s="76"/>
      <c r="Z117" s="76"/>
      <c r="AA117" s="76"/>
      <c r="AB117" s="76"/>
    </row>
    <row r="118" spans="1:28" ht="15.75" customHeight="1" x14ac:dyDescent="0.2">
      <c r="A118" s="76"/>
      <c r="B118" s="76"/>
      <c r="C118" s="76"/>
      <c r="D118" s="76"/>
      <c r="E118" s="76"/>
      <c r="F118" s="495"/>
      <c r="G118" s="495"/>
      <c r="H118" s="78"/>
      <c r="I118" s="166"/>
      <c r="J118" s="136"/>
      <c r="K118" s="180" t="str">
        <f>IF($D$13="English","Test passed?","Test bestanden?")</f>
        <v>Test passed?</v>
      </c>
      <c r="L118" s="109" t="str">
        <f>IF($G$104=4,$N$109,IF($G$104=6,$N$110,IF($G$104=8,$N$111,IF($G$104=10,$N$112,"N"))))</f>
        <v>N</v>
      </c>
      <c r="M118" s="124"/>
      <c r="N118" s="129"/>
      <c r="O118" s="124"/>
      <c r="P118" s="124"/>
      <c r="Q118" s="124"/>
      <c r="R118" s="76"/>
      <c r="S118" s="76"/>
      <c r="T118" s="76"/>
      <c r="U118" s="76"/>
      <c r="V118" s="76"/>
      <c r="W118" s="76"/>
      <c r="X118" s="76"/>
      <c r="Y118" s="76"/>
      <c r="Z118" s="76"/>
      <c r="AA118" s="76"/>
      <c r="AB118" s="76"/>
    </row>
    <row r="119" spans="1:28" ht="12.75" x14ac:dyDescent="0.2">
      <c r="A119" s="76"/>
      <c r="B119" s="76"/>
      <c r="C119" s="76"/>
      <c r="D119" s="76"/>
      <c r="E119" s="76"/>
      <c r="F119" s="179"/>
      <c r="G119" s="179"/>
      <c r="H119" s="78"/>
      <c r="I119" s="166"/>
      <c r="J119" s="136"/>
      <c r="K119" s="180"/>
      <c r="L119" s="132"/>
      <c r="M119" s="124"/>
      <c r="N119" s="129"/>
      <c r="O119" s="124"/>
      <c r="P119" s="124"/>
      <c r="Q119" s="124"/>
      <c r="R119" s="76"/>
      <c r="S119" s="76"/>
      <c r="T119" s="76"/>
      <c r="U119" s="76"/>
      <c r="V119" s="76"/>
      <c r="W119" s="76"/>
      <c r="X119" s="76"/>
      <c r="Y119" s="76"/>
      <c r="Z119" s="76"/>
      <c r="AA119" s="76"/>
      <c r="AB119" s="76"/>
    </row>
    <row r="120" spans="1:28" s="86" customFormat="1" ht="12.75" customHeight="1" x14ac:dyDescent="0.2">
      <c r="A120" s="76"/>
      <c r="B120" s="87"/>
      <c r="C120" s="88"/>
      <c r="D120" s="76"/>
      <c r="E120" s="76"/>
      <c r="F120" s="76"/>
      <c r="G120" s="78"/>
      <c r="H120" s="78"/>
      <c r="I120" s="78"/>
      <c r="J120" s="78"/>
      <c r="K120" s="76"/>
      <c r="L120" s="77"/>
      <c r="M120" s="79"/>
      <c r="N120" s="76"/>
      <c r="O120" s="79"/>
      <c r="P120" s="136"/>
      <c r="Q120" s="136"/>
      <c r="R120" s="186"/>
      <c r="S120" s="186"/>
      <c r="T120" s="186"/>
      <c r="U120" s="186"/>
      <c r="V120" s="186"/>
      <c r="W120" s="186"/>
      <c r="X120" s="186"/>
      <c r="Y120" s="186"/>
      <c r="Z120" s="186"/>
      <c r="AA120" s="186"/>
      <c r="AB120" s="186"/>
    </row>
    <row r="121" spans="1:28" ht="12.75" customHeight="1" x14ac:dyDescent="0.2">
      <c r="A121" s="94" t="str">
        <f>IF($D$13="English","7.  Earth Gravity","7. Fallbeschleunigung")</f>
        <v>7.  Earth Gravity</v>
      </c>
      <c r="B121" s="188"/>
      <c r="C121" s="189"/>
      <c r="D121" s="189"/>
      <c r="E121" s="190"/>
      <c r="F121" s="190"/>
      <c r="G121" s="190"/>
      <c r="H121" s="191"/>
      <c r="I121" s="191"/>
      <c r="J121" s="190"/>
      <c r="K121" s="190"/>
      <c r="L121" s="192"/>
      <c r="M121" s="192"/>
      <c r="N121" s="193"/>
      <c r="O121" s="194"/>
      <c r="P121" s="195"/>
      <c r="Q121" s="76"/>
      <c r="R121" s="76"/>
      <c r="S121" s="76"/>
      <c r="T121" s="76"/>
      <c r="U121" s="76"/>
      <c r="V121" s="76"/>
      <c r="W121" s="76"/>
      <c r="X121" s="76"/>
      <c r="Y121" s="76"/>
      <c r="Z121" s="76"/>
      <c r="AA121" s="76"/>
      <c r="AB121" s="76"/>
    </row>
    <row r="122" spans="1:28" ht="12.75" customHeight="1" x14ac:dyDescent="0.2">
      <c r="A122" s="94" t="str">
        <f>IF($D$13="English","Verification for: g=","Prüfung für: g=")</f>
        <v>Verification for: g=</v>
      </c>
      <c r="B122" s="188"/>
      <c r="C122" s="189"/>
      <c r="D122" s="496"/>
      <c r="E122" s="497"/>
      <c r="F122" s="190"/>
      <c r="G122" s="190"/>
      <c r="H122" s="26" t="s">
        <v>35</v>
      </c>
      <c r="I122" s="94" t="str">
        <f>IF($D$13="English","Not required","vernachlässigbar")</f>
        <v>Not required</v>
      </c>
      <c r="J122" s="190"/>
      <c r="K122" s="190"/>
      <c r="L122" s="192"/>
      <c r="M122" s="192"/>
      <c r="N122" s="76"/>
      <c r="O122" s="76"/>
      <c r="P122" s="76"/>
      <c r="Q122" s="76"/>
      <c r="R122" s="76"/>
      <c r="S122" s="76"/>
      <c r="T122" s="76"/>
      <c r="U122" s="76"/>
      <c r="V122" s="76"/>
      <c r="W122" s="76"/>
      <c r="X122" s="76"/>
      <c r="Y122" s="76"/>
      <c r="Z122" s="76"/>
      <c r="AA122" s="76"/>
      <c r="AB122" s="76"/>
    </row>
    <row r="123" spans="1:28" ht="12.75" x14ac:dyDescent="0.2">
      <c r="A123" s="196"/>
      <c r="B123" s="188"/>
      <c r="C123" s="189"/>
      <c r="D123" s="496"/>
      <c r="E123" s="497"/>
      <c r="F123" s="190"/>
      <c r="G123" s="190"/>
      <c r="H123" s="191"/>
      <c r="I123" s="191"/>
      <c r="J123" s="190"/>
      <c r="K123" s="190"/>
      <c r="L123" s="192"/>
      <c r="M123" s="192"/>
      <c r="N123" s="76"/>
      <c r="O123" s="76"/>
      <c r="P123" s="76"/>
      <c r="Q123" s="76"/>
      <c r="R123" s="76"/>
      <c r="S123" s="76"/>
      <c r="T123" s="76"/>
      <c r="U123" s="76"/>
      <c r="V123" s="76"/>
      <c r="W123" s="76"/>
      <c r="X123" s="76"/>
      <c r="Y123" s="76"/>
      <c r="Z123" s="76"/>
      <c r="AA123" s="76"/>
      <c r="AB123" s="76"/>
    </row>
    <row r="124" spans="1:28" ht="12.75" x14ac:dyDescent="0.2">
      <c r="A124" s="196"/>
      <c r="B124" s="188"/>
      <c r="C124" s="189"/>
      <c r="D124" s="189"/>
      <c r="E124" s="189"/>
      <c r="F124" s="190"/>
      <c r="G124" s="190"/>
      <c r="H124" s="191"/>
      <c r="I124" s="191"/>
      <c r="J124" s="190"/>
      <c r="K124" s="190"/>
      <c r="L124" s="192"/>
      <c r="M124" s="192"/>
      <c r="N124" s="76"/>
      <c r="O124" s="76"/>
      <c r="P124" s="76"/>
      <c r="Q124" s="76"/>
      <c r="R124" s="76"/>
      <c r="S124" s="76"/>
      <c r="T124" s="76"/>
      <c r="U124" s="76"/>
      <c r="V124" s="76"/>
      <c r="W124" s="76"/>
      <c r="X124" s="76"/>
      <c r="Y124" s="76"/>
      <c r="Z124" s="76"/>
      <c r="AA124" s="76"/>
      <c r="AB124" s="76"/>
    </row>
    <row r="125" spans="1:28" s="1" customFormat="1" ht="12.75" customHeight="1" x14ac:dyDescent="0.25">
      <c r="A125" s="197" t="str">
        <f>IF($D$13="English","place of installation:","Ort der Inbetriebnahme:")</f>
        <v>place of installation:</v>
      </c>
      <c r="B125" s="76"/>
      <c r="C125" s="76"/>
      <c r="D125" s="76"/>
      <c r="E125" s="412"/>
      <c r="F125" s="492"/>
      <c r="G125" s="493"/>
      <c r="H125" s="493"/>
      <c r="I125" s="493"/>
      <c r="J125" s="493"/>
      <c r="K125" s="493"/>
      <c r="L125" s="493"/>
      <c r="M125" s="493"/>
      <c r="N125" s="493"/>
      <c r="O125" s="493"/>
      <c r="P125" s="493"/>
      <c r="Q125" s="493"/>
    </row>
    <row r="126" spans="1:28" s="1" customFormat="1" ht="12.75" customHeight="1" x14ac:dyDescent="0.25">
      <c r="A126" s="276"/>
      <c r="B126" s="76"/>
      <c r="C126" s="76"/>
      <c r="D126" s="76"/>
      <c r="E126" s="412"/>
      <c r="F126" s="492"/>
      <c r="G126" s="493"/>
      <c r="H126" s="493"/>
      <c r="I126" s="493"/>
      <c r="J126" s="493"/>
      <c r="K126" s="493"/>
      <c r="L126" s="493"/>
      <c r="M126" s="493"/>
      <c r="N126" s="493"/>
      <c r="O126" s="493"/>
      <c r="P126" s="493"/>
      <c r="Q126" s="493"/>
    </row>
    <row r="127" spans="1:28" x14ac:dyDescent="0.2">
      <c r="A127" s="97"/>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row>
    <row r="128" spans="1:28" ht="15" x14ac:dyDescent="0.25">
      <c r="A128" s="197" t="str">
        <f>IF($D$13="English","Calibration Counter C:","Kalibrierzähler C:")</f>
        <v>Calibration Counter C:</v>
      </c>
      <c r="B128" s="76"/>
      <c r="C128" s="76"/>
      <c r="D128" s="76"/>
      <c r="E128" s="490"/>
      <c r="F128" s="491"/>
      <c r="G128" s="136"/>
      <c r="H128" s="190"/>
      <c r="I128" s="190"/>
      <c r="J128" s="190"/>
      <c r="K128" s="190"/>
      <c r="L128" s="192"/>
      <c r="M128" s="192"/>
      <c r="N128" s="76"/>
      <c r="O128" s="76"/>
      <c r="P128" s="76"/>
      <c r="Q128" s="76"/>
      <c r="R128" s="76"/>
      <c r="S128" s="76"/>
      <c r="T128" s="76"/>
      <c r="U128" s="76"/>
      <c r="V128" s="76"/>
      <c r="W128" s="76"/>
      <c r="X128" s="76"/>
      <c r="Y128" s="76"/>
      <c r="Z128" s="76"/>
      <c r="AA128" s="76"/>
      <c r="AB128" s="76"/>
    </row>
    <row r="129" spans="1:28" ht="12.75" customHeight="1" x14ac:dyDescent="0.2">
      <c r="A129" s="97"/>
      <c r="B129" s="76"/>
      <c r="C129" s="76"/>
      <c r="D129" s="76"/>
      <c r="E129" s="76"/>
      <c r="F129" s="76"/>
      <c r="G129" s="136"/>
      <c r="H129" s="190"/>
      <c r="I129" s="190"/>
      <c r="J129" s="190"/>
      <c r="K129" s="190"/>
      <c r="L129" s="192"/>
      <c r="M129" s="192"/>
      <c r="N129" s="76"/>
      <c r="O129" s="76"/>
      <c r="P129" s="76"/>
      <c r="Q129" s="76"/>
      <c r="R129" s="76"/>
      <c r="S129" s="76"/>
      <c r="T129" s="76"/>
      <c r="U129" s="76"/>
      <c r="V129" s="76"/>
      <c r="W129" s="76"/>
      <c r="X129" s="76"/>
      <c r="Y129" s="76"/>
      <c r="Z129" s="76"/>
      <c r="AA129" s="76"/>
      <c r="AB129" s="76"/>
    </row>
    <row r="130" spans="1:28" ht="13.5" customHeight="1" x14ac:dyDescent="0.25">
      <c r="A130" s="198"/>
      <c r="B130" s="198" t="str">
        <f>IF($D$13="English","Note:  If the scale  fails any test, it should not be used!","Anmerkung: Falls ein Test nicht bestanden ist, ist die Waage nicht eichfähig!")</f>
        <v>Note:  If the scale  fails any test, it should not be used!</v>
      </c>
      <c r="C130" s="199"/>
      <c r="D130" s="190"/>
      <c r="E130" s="190"/>
      <c r="F130" s="190"/>
      <c r="G130" s="76"/>
      <c r="H130" s="76"/>
      <c r="I130" s="76"/>
      <c r="J130" s="76"/>
      <c r="K130" s="76"/>
      <c r="L130" s="76"/>
      <c r="M130" s="76"/>
      <c r="N130" s="76"/>
      <c r="O130" s="76"/>
      <c r="P130" s="76"/>
      <c r="Q130" s="76"/>
      <c r="R130" s="76"/>
      <c r="S130" s="76"/>
      <c r="T130" s="76"/>
      <c r="U130" s="76"/>
      <c r="V130" s="76"/>
      <c r="W130" s="76"/>
      <c r="X130" s="76"/>
      <c r="Y130" s="76"/>
      <c r="Z130" s="76"/>
      <c r="AA130" s="76"/>
      <c r="AB130" s="76"/>
    </row>
    <row r="131" spans="1:28" ht="12.75" customHeight="1" x14ac:dyDescent="0.2"/>
    <row r="132" spans="1:28" ht="12.75" customHeight="1" x14ac:dyDescent="0.2"/>
    <row r="133" spans="1:28" ht="17.25" customHeight="1" x14ac:dyDescent="0.2"/>
    <row r="134" spans="1:28" ht="12.75" customHeight="1" x14ac:dyDescent="0.2"/>
    <row r="135" spans="1:28" ht="12.75" customHeight="1" x14ac:dyDescent="0.2"/>
    <row r="136" spans="1:28" ht="15" customHeight="1" x14ac:dyDescent="0.25">
      <c r="B136" s="73"/>
      <c r="C136" s="74"/>
      <c r="D136" s="74"/>
    </row>
    <row r="137" spans="1:28" ht="12.75" customHeight="1" x14ac:dyDescent="0.2">
      <c r="B137" s="72"/>
      <c r="C137" s="72"/>
      <c r="D137" s="72"/>
      <c r="F137" s="46"/>
      <c r="H137" s="82"/>
      <c r="I137" s="81"/>
    </row>
    <row r="138" spans="1:28" ht="12.75" customHeight="1" x14ac:dyDescent="0.2">
      <c r="B138" s="72"/>
      <c r="C138" s="72"/>
      <c r="D138" s="72"/>
      <c r="F138" s="46"/>
      <c r="H138" s="82"/>
      <c r="I138" s="81"/>
    </row>
    <row r="139" spans="1:28" ht="13.5" customHeight="1" x14ac:dyDescent="0.2">
      <c r="B139" s="72"/>
      <c r="C139" s="72"/>
      <c r="D139" s="72"/>
      <c r="F139" s="46"/>
      <c r="H139" s="82"/>
      <c r="I139" s="81"/>
    </row>
    <row r="140" spans="1:28" ht="12.75" customHeight="1" x14ac:dyDescent="0.2">
      <c r="B140" s="72"/>
      <c r="C140" s="72"/>
      <c r="D140" s="72"/>
      <c r="F140" s="46"/>
      <c r="H140" s="82"/>
      <c r="I140" s="81"/>
    </row>
    <row r="141" spans="1:28" ht="12.75" customHeight="1" x14ac:dyDescent="0.2">
      <c r="B141" s="72"/>
      <c r="C141" s="72"/>
      <c r="D141" s="72"/>
      <c r="F141" s="46"/>
      <c r="H141" s="82"/>
      <c r="I141" s="81"/>
    </row>
    <row r="142" spans="1:28" ht="12.75" x14ac:dyDescent="0.2">
      <c r="B142" s="72"/>
      <c r="C142" s="72"/>
      <c r="D142" s="72"/>
      <c r="F142" s="46"/>
      <c r="H142" s="82"/>
      <c r="I142" s="81"/>
    </row>
    <row r="143" spans="1:28" ht="12.75" x14ac:dyDescent="0.2">
      <c r="B143" s="72"/>
      <c r="C143" s="72"/>
      <c r="D143" s="72"/>
      <c r="F143" s="46"/>
      <c r="H143" s="82"/>
      <c r="I143" s="81"/>
    </row>
    <row r="144" spans="1:28" ht="12.75" x14ac:dyDescent="0.2">
      <c r="B144" s="72"/>
      <c r="C144" s="72"/>
      <c r="D144" s="72"/>
      <c r="F144" s="46"/>
      <c r="H144" s="82"/>
      <c r="I144" s="81"/>
    </row>
    <row r="145" spans="2:9" ht="12.75" x14ac:dyDescent="0.2">
      <c r="B145" s="72"/>
      <c r="C145" s="72"/>
      <c r="D145" s="72"/>
    </row>
    <row r="146" spans="2:9" ht="12.75" x14ac:dyDescent="0.2">
      <c r="B146" s="72"/>
      <c r="C146" s="72"/>
      <c r="D146" s="72"/>
      <c r="F146" s="46"/>
      <c r="H146" s="82"/>
      <c r="I146" s="81"/>
    </row>
    <row r="147" spans="2:9" ht="12.75" x14ac:dyDescent="0.2">
      <c r="B147" s="72"/>
      <c r="C147" s="72"/>
      <c r="D147" s="72"/>
      <c r="F147" s="46"/>
      <c r="H147" s="82"/>
      <c r="I147" s="81"/>
    </row>
    <row r="148" spans="2:9" ht="12.75" x14ac:dyDescent="0.2">
      <c r="B148" s="72"/>
      <c r="C148" s="72"/>
      <c r="D148" s="72"/>
      <c r="F148" s="46"/>
      <c r="H148" s="82"/>
      <c r="I148" s="81"/>
    </row>
    <row r="149" spans="2:9" ht="12.75" x14ac:dyDescent="0.2">
      <c r="B149" s="72"/>
      <c r="C149" s="72"/>
      <c r="D149" s="72"/>
      <c r="F149" s="46"/>
      <c r="H149" s="82"/>
      <c r="I149" s="81"/>
    </row>
    <row r="150" spans="2:9" ht="12.75" x14ac:dyDescent="0.2">
      <c r="B150" s="72"/>
      <c r="C150" s="72"/>
      <c r="D150" s="72"/>
      <c r="F150" s="46"/>
      <c r="H150" s="82"/>
      <c r="I150" s="81"/>
    </row>
    <row r="151" spans="2:9" ht="12.75" x14ac:dyDescent="0.2">
      <c r="B151" s="72"/>
      <c r="C151" s="72"/>
      <c r="D151" s="72"/>
      <c r="F151" s="46"/>
      <c r="H151" s="82"/>
      <c r="I151" s="81"/>
    </row>
    <row r="152" spans="2:9" ht="12.75" x14ac:dyDescent="0.2">
      <c r="B152" s="72"/>
      <c r="C152" s="72"/>
      <c r="D152" s="72"/>
      <c r="F152" s="46"/>
      <c r="H152" s="82"/>
      <c r="I152" s="81"/>
    </row>
    <row r="153" spans="2:9" ht="12.75" x14ac:dyDescent="0.2">
      <c r="B153" s="72"/>
      <c r="C153" s="72"/>
      <c r="D153" s="72"/>
      <c r="F153" s="46"/>
      <c r="H153" s="82"/>
      <c r="I153" s="81"/>
    </row>
    <row r="154" spans="2:9" ht="12.75" x14ac:dyDescent="0.2">
      <c r="B154" s="72"/>
      <c r="C154" s="72"/>
      <c r="D154" s="72"/>
    </row>
    <row r="155" spans="2:9" ht="12.75" x14ac:dyDescent="0.2">
      <c r="B155" s="72"/>
      <c r="C155" s="72"/>
      <c r="D155" s="72"/>
    </row>
    <row r="156" spans="2:9" ht="12.75" x14ac:dyDescent="0.2">
      <c r="B156" s="72"/>
      <c r="C156" s="72"/>
      <c r="D156" s="72"/>
    </row>
    <row r="157" spans="2:9" ht="12.75" x14ac:dyDescent="0.2">
      <c r="B157" s="72"/>
      <c r="C157" s="72"/>
      <c r="D157" s="72"/>
    </row>
    <row r="158" spans="2:9" ht="12.75" x14ac:dyDescent="0.2">
      <c r="B158" s="72"/>
      <c r="C158" s="72"/>
      <c r="D158" s="72"/>
    </row>
    <row r="159" spans="2:9" ht="12.75" x14ac:dyDescent="0.2">
      <c r="B159" s="72"/>
      <c r="C159" s="72"/>
      <c r="D159" s="72"/>
    </row>
    <row r="160" spans="2:9" ht="12.75" x14ac:dyDescent="0.2">
      <c r="B160" s="72"/>
      <c r="C160" s="72"/>
      <c r="D160" s="72"/>
    </row>
    <row r="161" spans="2:4" ht="12.75" x14ac:dyDescent="0.2">
      <c r="B161" s="72"/>
      <c r="C161" s="72"/>
      <c r="D161" s="72"/>
    </row>
    <row r="162" spans="2:4" ht="12.75" x14ac:dyDescent="0.2">
      <c r="B162" s="72"/>
      <c r="C162" s="72"/>
      <c r="D162" s="72"/>
    </row>
    <row r="163" spans="2:4" ht="12.75" x14ac:dyDescent="0.2">
      <c r="B163" s="72"/>
      <c r="C163" s="72"/>
      <c r="D163" s="72"/>
    </row>
    <row r="164" spans="2:4" ht="12.75" x14ac:dyDescent="0.2">
      <c r="B164" s="72"/>
      <c r="C164" s="72"/>
      <c r="D164" s="72"/>
    </row>
    <row r="165" spans="2:4" ht="12.75" x14ac:dyDescent="0.2">
      <c r="B165" s="72"/>
      <c r="C165" s="72"/>
      <c r="D165" s="72"/>
    </row>
    <row r="166" spans="2:4" ht="12.75" x14ac:dyDescent="0.2">
      <c r="B166" s="72"/>
      <c r="C166" s="72"/>
      <c r="D166" s="72"/>
    </row>
    <row r="167" spans="2:4" ht="12.75" x14ac:dyDescent="0.2">
      <c r="B167" s="72"/>
      <c r="C167" s="72"/>
      <c r="D167" s="72"/>
    </row>
    <row r="168" spans="2:4" ht="12.75" x14ac:dyDescent="0.2">
      <c r="B168" s="72"/>
      <c r="C168" s="72"/>
      <c r="D168" s="72"/>
    </row>
    <row r="169" spans="2:4" ht="12.75" x14ac:dyDescent="0.2">
      <c r="B169" s="72"/>
      <c r="C169" s="72"/>
      <c r="D169" s="72"/>
    </row>
    <row r="170" spans="2:4" ht="12.75" x14ac:dyDescent="0.2">
      <c r="B170" s="72"/>
      <c r="C170" s="72"/>
      <c r="D170" s="72"/>
    </row>
    <row r="171" spans="2:4" ht="12.75" x14ac:dyDescent="0.2">
      <c r="B171" s="72"/>
      <c r="C171" s="72"/>
      <c r="D171" s="72"/>
    </row>
    <row r="172" spans="2:4" ht="12.75" x14ac:dyDescent="0.2">
      <c r="B172" s="72"/>
      <c r="C172" s="72"/>
      <c r="D172" s="72"/>
    </row>
    <row r="173" spans="2:4" ht="12.75" x14ac:dyDescent="0.2">
      <c r="B173" s="72"/>
      <c r="C173" s="72"/>
      <c r="D173" s="72"/>
    </row>
    <row r="174" spans="2:4" ht="12.75" x14ac:dyDescent="0.2">
      <c r="B174" s="72"/>
      <c r="C174" s="72"/>
      <c r="D174" s="72"/>
    </row>
    <row r="175" spans="2:4" ht="12.75" x14ac:dyDescent="0.2">
      <c r="B175" s="72"/>
      <c r="C175" s="72"/>
      <c r="D175" s="72"/>
    </row>
    <row r="176" spans="2:4" ht="12.75" x14ac:dyDescent="0.2">
      <c r="B176" s="72"/>
      <c r="C176" s="72"/>
      <c r="D176" s="72"/>
    </row>
    <row r="177" spans="2:4" ht="12.75" x14ac:dyDescent="0.2">
      <c r="B177" s="72"/>
      <c r="C177" s="72"/>
      <c r="D177" s="72"/>
    </row>
    <row r="178" spans="2:4" ht="12.75" x14ac:dyDescent="0.2">
      <c r="B178" s="72"/>
      <c r="C178" s="72"/>
      <c r="D178" s="72"/>
    </row>
    <row r="179" spans="2:4" ht="12.75" x14ac:dyDescent="0.2">
      <c r="B179" s="72"/>
      <c r="C179" s="72"/>
      <c r="D179" s="72"/>
    </row>
    <row r="180" spans="2:4" ht="12.75" x14ac:dyDescent="0.2">
      <c r="B180" s="72"/>
      <c r="C180" s="72"/>
      <c r="D180" s="72"/>
    </row>
    <row r="181" spans="2:4" ht="12.75" x14ac:dyDescent="0.2">
      <c r="B181" s="72"/>
      <c r="C181" s="72"/>
      <c r="D181" s="72"/>
    </row>
    <row r="182" spans="2:4" ht="12.75" x14ac:dyDescent="0.2">
      <c r="B182" s="72"/>
      <c r="C182" s="72"/>
      <c r="D182" s="72"/>
    </row>
    <row r="183" spans="2:4" ht="12.75" x14ac:dyDescent="0.2">
      <c r="B183" s="72"/>
      <c r="C183" s="72"/>
      <c r="D183" s="72"/>
    </row>
    <row r="184" spans="2:4" ht="12.75" x14ac:dyDescent="0.2">
      <c r="B184" s="72"/>
      <c r="C184" s="72"/>
      <c r="D184" s="72"/>
    </row>
    <row r="185" spans="2:4" ht="12.75" x14ac:dyDescent="0.2">
      <c r="B185" s="72"/>
      <c r="C185" s="72"/>
      <c r="D185" s="72"/>
    </row>
    <row r="186" spans="2:4" ht="12.75" x14ac:dyDescent="0.2">
      <c r="B186" s="72"/>
      <c r="C186" s="72"/>
      <c r="D186" s="72"/>
    </row>
    <row r="187" spans="2:4" ht="12.75" x14ac:dyDescent="0.2">
      <c r="B187" s="72"/>
      <c r="C187" s="72"/>
      <c r="D187" s="72"/>
    </row>
    <row r="188" spans="2:4" ht="12.75" x14ac:dyDescent="0.2">
      <c r="B188" s="72"/>
      <c r="C188" s="72"/>
      <c r="D188" s="72"/>
    </row>
    <row r="189" spans="2:4" ht="12.75" x14ac:dyDescent="0.2">
      <c r="B189" s="72"/>
      <c r="C189" s="72"/>
      <c r="D189" s="72"/>
    </row>
    <row r="190" spans="2:4" ht="12.75" x14ac:dyDescent="0.2">
      <c r="B190" s="72"/>
      <c r="C190" s="72"/>
      <c r="D190" s="72"/>
    </row>
    <row r="191" spans="2:4" ht="12.75" x14ac:dyDescent="0.2">
      <c r="B191" s="72"/>
      <c r="C191" s="72"/>
      <c r="D191" s="72"/>
    </row>
    <row r="192" spans="2:4" ht="12.75" x14ac:dyDescent="0.2">
      <c r="B192" s="72"/>
      <c r="C192" s="72"/>
      <c r="D192" s="72"/>
    </row>
    <row r="193" spans="2:4" ht="12.75" x14ac:dyDescent="0.2">
      <c r="B193" s="72"/>
      <c r="C193" s="72"/>
      <c r="D193" s="72"/>
    </row>
    <row r="194" spans="2:4" ht="12.75" x14ac:dyDescent="0.2">
      <c r="B194" s="72"/>
      <c r="C194" s="72"/>
      <c r="D194" s="72"/>
    </row>
    <row r="195" spans="2:4" ht="12.75" x14ac:dyDescent="0.2">
      <c r="B195" s="72"/>
      <c r="C195" s="72"/>
      <c r="D195" s="72"/>
    </row>
    <row r="196" spans="2:4" ht="12.75" x14ac:dyDescent="0.2">
      <c r="B196" s="72"/>
      <c r="C196" s="72"/>
      <c r="D196" s="72"/>
    </row>
    <row r="197" spans="2:4" ht="12.75" x14ac:dyDescent="0.2">
      <c r="B197" s="72"/>
      <c r="C197" s="72"/>
      <c r="D197" s="72"/>
    </row>
    <row r="198" spans="2:4" ht="12.75" x14ac:dyDescent="0.2">
      <c r="B198" s="72"/>
      <c r="C198" s="72"/>
      <c r="D198" s="72"/>
    </row>
    <row r="199" spans="2:4" ht="12.75" x14ac:dyDescent="0.2">
      <c r="B199" s="72"/>
      <c r="C199" s="72"/>
      <c r="D199" s="72"/>
    </row>
    <row r="200" spans="2:4" ht="12.75" x14ac:dyDescent="0.2">
      <c r="B200" s="72"/>
      <c r="C200" s="72"/>
      <c r="D200" s="72"/>
    </row>
    <row r="201" spans="2:4" ht="12.75" x14ac:dyDescent="0.2">
      <c r="B201" s="72"/>
      <c r="C201" s="72"/>
      <c r="D201" s="72"/>
    </row>
    <row r="202" spans="2:4" ht="12.75" x14ac:dyDescent="0.2">
      <c r="B202" s="72"/>
      <c r="C202" s="72"/>
      <c r="D202" s="72"/>
    </row>
    <row r="203" spans="2:4" ht="12.75" x14ac:dyDescent="0.2">
      <c r="B203" s="72"/>
      <c r="C203" s="72"/>
      <c r="D203" s="72"/>
    </row>
    <row r="204" spans="2:4" ht="12.75" x14ac:dyDescent="0.2">
      <c r="B204" s="72"/>
      <c r="C204" s="72"/>
      <c r="D204" s="72"/>
    </row>
    <row r="205" spans="2:4" ht="12.75" x14ac:dyDescent="0.2">
      <c r="B205" s="72"/>
      <c r="C205" s="72"/>
      <c r="D205" s="72"/>
    </row>
    <row r="206" spans="2:4" ht="12.75" x14ac:dyDescent="0.2">
      <c r="B206" s="72"/>
      <c r="C206" s="72"/>
      <c r="D206" s="72"/>
    </row>
    <row r="207" spans="2:4" ht="12.75" x14ac:dyDescent="0.2">
      <c r="B207" s="72"/>
      <c r="C207" s="72"/>
      <c r="D207" s="72"/>
    </row>
    <row r="208" spans="2:4" ht="12.75" x14ac:dyDescent="0.2">
      <c r="B208" s="72"/>
      <c r="C208" s="72"/>
      <c r="D208" s="72"/>
    </row>
    <row r="209" spans="2:4" ht="12.75" x14ac:dyDescent="0.2">
      <c r="B209" s="72"/>
      <c r="C209" s="72"/>
      <c r="D209" s="72"/>
    </row>
    <row r="210" spans="2:4" ht="12.75" x14ac:dyDescent="0.2">
      <c r="B210" s="72"/>
      <c r="C210" s="72"/>
      <c r="D210" s="72"/>
    </row>
    <row r="211" spans="2:4" ht="12.75" x14ac:dyDescent="0.2">
      <c r="B211" s="72"/>
      <c r="C211" s="72"/>
      <c r="D211" s="72"/>
    </row>
    <row r="212" spans="2:4" ht="12.75" x14ac:dyDescent="0.2">
      <c r="B212" s="72"/>
      <c r="C212" s="72"/>
      <c r="D212" s="72"/>
    </row>
    <row r="213" spans="2:4" ht="12.75" x14ac:dyDescent="0.2">
      <c r="B213" s="72"/>
      <c r="C213" s="72"/>
      <c r="D213" s="72"/>
    </row>
    <row r="214" spans="2:4" ht="12.75" x14ac:dyDescent="0.2">
      <c r="B214" s="72"/>
      <c r="C214" s="72"/>
      <c r="D214" s="72"/>
    </row>
    <row r="215" spans="2:4" ht="12.75" x14ac:dyDescent="0.2">
      <c r="B215" s="72"/>
      <c r="C215" s="72"/>
      <c r="D215" s="72"/>
    </row>
    <row r="216" spans="2:4" ht="12.75" x14ac:dyDescent="0.2">
      <c r="B216" s="72"/>
      <c r="C216" s="72"/>
      <c r="D216" s="72"/>
    </row>
    <row r="217" spans="2:4" ht="12.75" x14ac:dyDescent="0.2">
      <c r="B217" s="72"/>
      <c r="C217" s="72"/>
      <c r="D217" s="72"/>
    </row>
    <row r="218" spans="2:4" ht="12.75" x14ac:dyDescent="0.2">
      <c r="B218" s="72"/>
      <c r="C218" s="72"/>
      <c r="D218" s="72"/>
    </row>
    <row r="219" spans="2:4" ht="12.75" x14ac:dyDescent="0.2">
      <c r="B219" s="72"/>
      <c r="C219" s="72"/>
      <c r="D219" s="72"/>
    </row>
    <row r="220" spans="2:4" ht="12.75" x14ac:dyDescent="0.2">
      <c r="B220" s="72"/>
      <c r="C220" s="72"/>
      <c r="D220" s="72"/>
    </row>
    <row r="221" spans="2:4" ht="12.75" x14ac:dyDescent="0.2">
      <c r="B221" s="72"/>
      <c r="C221" s="72"/>
      <c r="D221" s="72"/>
    </row>
    <row r="222" spans="2:4" ht="12.75" x14ac:dyDescent="0.2">
      <c r="B222" s="72"/>
      <c r="C222" s="72"/>
      <c r="D222" s="72"/>
    </row>
    <row r="223" spans="2:4" ht="12.75" x14ac:dyDescent="0.2">
      <c r="B223" s="72"/>
      <c r="C223" s="72"/>
      <c r="D223" s="72"/>
    </row>
    <row r="224" spans="2:4" ht="12.75" x14ac:dyDescent="0.2">
      <c r="B224" s="72"/>
      <c r="C224" s="72"/>
      <c r="D224" s="72"/>
    </row>
    <row r="225" spans="2:4" ht="12.75" x14ac:dyDescent="0.2">
      <c r="B225" s="72"/>
      <c r="C225" s="72"/>
      <c r="D225" s="72"/>
    </row>
    <row r="226" spans="2:4" ht="12.75" x14ac:dyDescent="0.2">
      <c r="B226" s="72"/>
      <c r="C226" s="72"/>
      <c r="D226" s="72"/>
    </row>
    <row r="227" spans="2:4" ht="12.75" x14ac:dyDescent="0.2">
      <c r="B227" s="72"/>
      <c r="C227" s="72"/>
      <c r="D227" s="72"/>
    </row>
    <row r="228" spans="2:4" ht="12.75" x14ac:dyDescent="0.2">
      <c r="B228" s="72"/>
      <c r="C228" s="72"/>
      <c r="D228" s="72"/>
    </row>
    <row r="229" spans="2:4" ht="12.75" x14ac:dyDescent="0.2">
      <c r="B229" s="72"/>
      <c r="C229" s="72"/>
      <c r="D229" s="72"/>
    </row>
    <row r="230" spans="2:4" ht="12.75" x14ac:dyDescent="0.2">
      <c r="B230" s="72"/>
      <c r="C230" s="72"/>
      <c r="D230" s="72"/>
    </row>
    <row r="231" spans="2:4" ht="12.75" x14ac:dyDescent="0.2">
      <c r="B231" s="72"/>
      <c r="C231" s="72"/>
      <c r="D231" s="72"/>
    </row>
    <row r="232" spans="2:4" ht="12.75" x14ac:dyDescent="0.2">
      <c r="B232" s="72"/>
      <c r="C232" s="72"/>
      <c r="D232" s="72"/>
    </row>
    <row r="233" spans="2:4" ht="12.75" x14ac:dyDescent="0.2">
      <c r="B233" s="72"/>
      <c r="C233" s="72"/>
      <c r="D233" s="72"/>
    </row>
    <row r="234" spans="2:4" ht="12.75" x14ac:dyDescent="0.2">
      <c r="B234" s="72"/>
      <c r="C234" s="72"/>
      <c r="D234" s="72"/>
    </row>
    <row r="235" spans="2:4" ht="12.75" x14ac:dyDescent="0.2">
      <c r="B235" s="72"/>
      <c r="C235" s="72"/>
      <c r="D235" s="72"/>
    </row>
    <row r="236" spans="2:4" ht="12.75" x14ac:dyDescent="0.2">
      <c r="B236" s="72"/>
      <c r="C236" s="72"/>
      <c r="D236" s="72"/>
    </row>
    <row r="237" spans="2:4" ht="12.75" x14ac:dyDescent="0.2">
      <c r="B237" s="72"/>
      <c r="C237" s="72"/>
      <c r="D237" s="72"/>
    </row>
    <row r="238" spans="2:4" ht="12.75" x14ac:dyDescent="0.2">
      <c r="B238" s="72"/>
      <c r="C238" s="72"/>
      <c r="D238" s="72"/>
    </row>
    <row r="239" spans="2:4" ht="12.75" x14ac:dyDescent="0.2">
      <c r="B239" s="72"/>
      <c r="C239" s="72"/>
      <c r="D239" s="72"/>
    </row>
    <row r="240" spans="2:4" ht="12.75" x14ac:dyDescent="0.2">
      <c r="B240" s="72"/>
      <c r="C240" s="72"/>
      <c r="D240" s="72"/>
    </row>
    <row r="241" spans="2:4" ht="12.75" x14ac:dyDescent="0.2">
      <c r="B241" s="72"/>
      <c r="C241" s="72"/>
      <c r="D241" s="72"/>
    </row>
    <row r="242" spans="2:4" ht="12.75" x14ac:dyDescent="0.2">
      <c r="B242" s="72"/>
      <c r="C242" s="72"/>
      <c r="D242" s="72"/>
    </row>
    <row r="243" spans="2:4" ht="12.75" x14ac:dyDescent="0.2">
      <c r="B243" s="72"/>
      <c r="C243" s="72"/>
      <c r="D243" s="72"/>
    </row>
    <row r="244" spans="2:4" ht="12.75" x14ac:dyDescent="0.2">
      <c r="B244" s="72"/>
      <c r="C244" s="72"/>
      <c r="D244" s="72"/>
    </row>
    <row r="245" spans="2:4" ht="12.75" x14ac:dyDescent="0.2">
      <c r="B245" s="72"/>
      <c r="C245" s="72"/>
      <c r="D245" s="72"/>
    </row>
    <row r="246" spans="2:4" ht="12.75" x14ac:dyDescent="0.2">
      <c r="B246" s="72"/>
      <c r="C246" s="72"/>
      <c r="D246" s="72"/>
    </row>
    <row r="247" spans="2:4" ht="12.75" x14ac:dyDescent="0.2">
      <c r="B247" s="72"/>
      <c r="C247" s="72"/>
      <c r="D247" s="72"/>
    </row>
    <row r="248" spans="2:4" ht="12.75" x14ac:dyDescent="0.2">
      <c r="B248" s="72"/>
      <c r="C248" s="72"/>
      <c r="D248" s="72"/>
    </row>
    <row r="249" spans="2:4" ht="12.75" x14ac:dyDescent="0.2">
      <c r="B249" s="72"/>
      <c r="C249" s="72"/>
      <c r="D249" s="72"/>
    </row>
    <row r="250" spans="2:4" ht="12.75" x14ac:dyDescent="0.2">
      <c r="B250" s="72"/>
      <c r="C250" s="72"/>
      <c r="D250" s="72"/>
    </row>
    <row r="251" spans="2:4" ht="12.75" x14ac:dyDescent="0.2">
      <c r="B251" s="72"/>
      <c r="C251" s="72"/>
      <c r="D251" s="72"/>
    </row>
    <row r="252" spans="2:4" ht="12.75" x14ac:dyDescent="0.2">
      <c r="B252" s="72"/>
      <c r="C252" s="72"/>
      <c r="D252" s="72"/>
    </row>
    <row r="253" spans="2:4" ht="12.75" x14ac:dyDescent="0.2">
      <c r="B253" s="72"/>
      <c r="C253" s="72"/>
      <c r="D253" s="72"/>
    </row>
    <row r="254" spans="2:4" ht="12.75" x14ac:dyDescent="0.2">
      <c r="B254" s="72"/>
      <c r="C254" s="72"/>
      <c r="D254" s="72"/>
    </row>
    <row r="255" spans="2:4" ht="12.75" x14ac:dyDescent="0.2">
      <c r="B255" s="72"/>
      <c r="C255" s="72"/>
      <c r="D255" s="72"/>
    </row>
    <row r="256" spans="2:4" ht="12.75" x14ac:dyDescent="0.2">
      <c r="B256" s="72"/>
      <c r="C256" s="72"/>
      <c r="D256" s="72"/>
    </row>
    <row r="257" spans="2:4" ht="12.75" x14ac:dyDescent="0.2">
      <c r="B257" s="72"/>
      <c r="C257" s="72"/>
      <c r="D257" s="72"/>
    </row>
    <row r="258" spans="2:4" ht="12.75" x14ac:dyDescent="0.2">
      <c r="B258" s="72"/>
      <c r="C258" s="72"/>
      <c r="D258" s="72"/>
    </row>
    <row r="259" spans="2:4" ht="12.75" x14ac:dyDescent="0.2">
      <c r="B259" s="72"/>
      <c r="C259" s="72"/>
      <c r="D259" s="72"/>
    </row>
    <row r="260" spans="2:4" ht="12.75" x14ac:dyDescent="0.2">
      <c r="B260" s="72"/>
      <c r="C260" s="72"/>
      <c r="D260" s="72"/>
    </row>
    <row r="261" spans="2:4" ht="12.75" x14ac:dyDescent="0.2">
      <c r="B261" s="72"/>
      <c r="C261" s="72"/>
      <c r="D261" s="72"/>
    </row>
    <row r="262" spans="2:4" ht="12.75" x14ac:dyDescent="0.2">
      <c r="B262" s="72"/>
      <c r="C262" s="72"/>
      <c r="D262" s="72"/>
    </row>
    <row r="263" spans="2:4" ht="12.75" x14ac:dyDescent="0.2">
      <c r="B263" s="72"/>
      <c r="C263" s="72"/>
      <c r="D263" s="72"/>
    </row>
    <row r="264" spans="2:4" ht="12.75" x14ac:dyDescent="0.2">
      <c r="B264" s="72"/>
      <c r="C264" s="72"/>
      <c r="D264" s="72"/>
    </row>
    <row r="265" spans="2:4" ht="12.75" x14ac:dyDescent="0.2">
      <c r="B265" s="72"/>
      <c r="C265" s="72"/>
      <c r="D265" s="72"/>
    </row>
    <row r="266" spans="2:4" ht="12.75" x14ac:dyDescent="0.2">
      <c r="B266" s="72"/>
      <c r="C266" s="72"/>
      <c r="D266" s="72"/>
    </row>
    <row r="267" spans="2:4" ht="12.75" x14ac:dyDescent="0.2">
      <c r="B267" s="72"/>
      <c r="C267" s="72"/>
      <c r="D267" s="72"/>
    </row>
    <row r="268" spans="2:4" ht="12.75" x14ac:dyDescent="0.2">
      <c r="B268" s="72"/>
      <c r="C268" s="72"/>
      <c r="D268" s="72"/>
    </row>
    <row r="269" spans="2:4" ht="12.75" x14ac:dyDescent="0.2">
      <c r="B269" s="72"/>
      <c r="C269" s="72"/>
      <c r="D269" s="72"/>
    </row>
    <row r="270" spans="2:4" ht="12.75" x14ac:dyDescent="0.2">
      <c r="B270" s="72"/>
      <c r="C270" s="72"/>
      <c r="D270" s="72"/>
    </row>
    <row r="271" spans="2:4" ht="12.75" x14ac:dyDescent="0.2">
      <c r="B271" s="72"/>
      <c r="C271" s="72"/>
      <c r="D271" s="72"/>
    </row>
    <row r="272" spans="2:4" ht="12.75" x14ac:dyDescent="0.2">
      <c r="B272" s="72"/>
      <c r="C272" s="72"/>
      <c r="D272" s="72"/>
    </row>
    <row r="273" spans="2:4" ht="12.75" x14ac:dyDescent="0.2">
      <c r="B273" s="72"/>
      <c r="C273" s="72"/>
      <c r="D273" s="72"/>
    </row>
    <row r="274" spans="2:4" ht="12.75" x14ac:dyDescent="0.2">
      <c r="B274" s="72"/>
      <c r="C274" s="72"/>
      <c r="D274" s="72"/>
    </row>
    <row r="275" spans="2:4" ht="12.75" x14ac:dyDescent="0.2">
      <c r="B275" s="72"/>
      <c r="C275" s="72"/>
      <c r="D275" s="72"/>
    </row>
    <row r="276" spans="2:4" ht="12.75" x14ac:dyDescent="0.2">
      <c r="B276" s="72"/>
      <c r="C276" s="72"/>
      <c r="D276" s="72"/>
    </row>
    <row r="277" spans="2:4" ht="12.75" x14ac:dyDescent="0.2">
      <c r="B277" s="72"/>
      <c r="C277" s="72"/>
      <c r="D277" s="72"/>
    </row>
    <row r="278" spans="2:4" ht="12.75" x14ac:dyDescent="0.2">
      <c r="B278" s="72"/>
      <c r="C278" s="72"/>
      <c r="D278" s="72"/>
    </row>
    <row r="279" spans="2:4" ht="12.75" x14ac:dyDescent="0.2">
      <c r="B279" s="72"/>
      <c r="C279" s="72"/>
      <c r="D279" s="72"/>
    </row>
    <row r="280" spans="2:4" ht="12.75" x14ac:dyDescent="0.2">
      <c r="B280" s="72"/>
      <c r="C280" s="72"/>
      <c r="D280" s="72"/>
    </row>
    <row r="281" spans="2:4" ht="12.75" x14ac:dyDescent="0.2">
      <c r="B281" s="72"/>
      <c r="C281" s="72"/>
      <c r="D281" s="72"/>
    </row>
    <row r="282" spans="2:4" ht="12.75" x14ac:dyDescent="0.2">
      <c r="B282" s="72"/>
      <c r="C282" s="72"/>
      <c r="D282" s="72"/>
    </row>
    <row r="283" spans="2:4" ht="12.75" x14ac:dyDescent="0.2">
      <c r="B283" s="72"/>
      <c r="C283" s="72"/>
      <c r="D283" s="72"/>
    </row>
    <row r="284" spans="2:4" ht="12.75" x14ac:dyDescent="0.2">
      <c r="B284" s="72"/>
      <c r="C284" s="72"/>
      <c r="D284" s="72"/>
    </row>
    <row r="285" spans="2:4" ht="12.75" x14ac:dyDescent="0.2">
      <c r="B285" s="72"/>
      <c r="C285" s="72"/>
      <c r="D285" s="72"/>
    </row>
    <row r="286" spans="2:4" ht="12.75" x14ac:dyDescent="0.2">
      <c r="B286" s="72"/>
      <c r="C286" s="72"/>
      <c r="D286" s="72"/>
    </row>
    <row r="287" spans="2:4" ht="12.75" x14ac:dyDescent="0.2">
      <c r="B287" s="72"/>
      <c r="C287" s="72"/>
      <c r="D287" s="72"/>
    </row>
    <row r="288" spans="2:4" ht="12.75" x14ac:dyDescent="0.2">
      <c r="B288" s="72"/>
      <c r="C288" s="72"/>
      <c r="D288" s="72"/>
    </row>
    <row r="289" spans="2:4" ht="12.75" x14ac:dyDescent="0.2">
      <c r="B289" s="72"/>
      <c r="C289" s="72"/>
      <c r="D289" s="72"/>
    </row>
    <row r="290" spans="2:4" ht="12.75" x14ac:dyDescent="0.2">
      <c r="B290" s="72"/>
      <c r="C290" s="72"/>
      <c r="D290" s="72"/>
    </row>
    <row r="291" spans="2:4" ht="12.75" x14ac:dyDescent="0.2">
      <c r="B291" s="72"/>
      <c r="C291" s="72"/>
      <c r="D291" s="72"/>
    </row>
    <row r="292" spans="2:4" ht="12.75" x14ac:dyDescent="0.2">
      <c r="B292" s="72"/>
      <c r="C292" s="72"/>
      <c r="D292" s="72"/>
    </row>
    <row r="293" spans="2:4" ht="12.75" x14ac:dyDescent="0.2">
      <c r="B293" s="72"/>
      <c r="C293" s="72"/>
      <c r="D293" s="72"/>
    </row>
    <row r="294" spans="2:4" ht="12.75" x14ac:dyDescent="0.2">
      <c r="B294" s="72"/>
      <c r="C294" s="72"/>
      <c r="D294" s="72"/>
    </row>
    <row r="295" spans="2:4" ht="12.75" x14ac:dyDescent="0.2">
      <c r="B295" s="72"/>
      <c r="C295" s="72"/>
      <c r="D295" s="72"/>
    </row>
    <row r="296" spans="2:4" ht="12.75" x14ac:dyDescent="0.2">
      <c r="B296" s="72"/>
      <c r="C296" s="72"/>
      <c r="D296" s="72"/>
    </row>
    <row r="297" spans="2:4" ht="12.75" x14ac:dyDescent="0.2">
      <c r="B297" s="72"/>
      <c r="C297" s="72"/>
      <c r="D297" s="72"/>
    </row>
    <row r="298" spans="2:4" ht="12.75" x14ac:dyDescent="0.2">
      <c r="B298" s="72"/>
      <c r="C298" s="72"/>
      <c r="D298" s="72"/>
    </row>
    <row r="299" spans="2:4" ht="12.75" x14ac:dyDescent="0.2">
      <c r="B299" s="72"/>
      <c r="C299" s="72"/>
      <c r="D299" s="72"/>
    </row>
    <row r="300" spans="2:4" ht="12.75" x14ac:dyDescent="0.2">
      <c r="B300" s="72"/>
      <c r="C300" s="72"/>
      <c r="D300" s="72"/>
    </row>
    <row r="301" spans="2:4" ht="12.75" x14ac:dyDescent="0.2">
      <c r="B301" s="72"/>
      <c r="C301" s="72"/>
      <c r="D301" s="72"/>
    </row>
    <row r="302" spans="2:4" ht="12.75" x14ac:dyDescent="0.2">
      <c r="B302" s="72"/>
      <c r="C302" s="72"/>
      <c r="D302" s="72"/>
    </row>
    <row r="303" spans="2:4" ht="12.75" x14ac:dyDescent="0.2">
      <c r="B303" s="72"/>
      <c r="C303" s="72"/>
      <c r="D303" s="72"/>
    </row>
    <row r="304" spans="2:4" ht="12.75" x14ac:dyDescent="0.2">
      <c r="B304" s="72"/>
      <c r="C304" s="72"/>
      <c r="D304" s="72"/>
    </row>
    <row r="305" spans="2:4" ht="12.75" x14ac:dyDescent="0.2">
      <c r="B305" s="72"/>
      <c r="C305" s="72"/>
      <c r="D305" s="72"/>
    </row>
    <row r="306" spans="2:4" ht="12.75" x14ac:dyDescent="0.2">
      <c r="B306" s="72"/>
      <c r="C306" s="72"/>
      <c r="D306" s="72"/>
    </row>
    <row r="307" spans="2:4" ht="12.75" x14ac:dyDescent="0.2">
      <c r="B307" s="72"/>
      <c r="C307" s="72"/>
      <c r="D307" s="72"/>
    </row>
    <row r="308" spans="2:4" ht="12.75" x14ac:dyDescent="0.2">
      <c r="B308" s="72"/>
      <c r="C308" s="72"/>
      <c r="D308" s="72"/>
    </row>
    <row r="309" spans="2:4" ht="12.75" x14ac:dyDescent="0.2">
      <c r="B309" s="72"/>
      <c r="C309" s="72"/>
      <c r="D309" s="72"/>
    </row>
    <row r="310" spans="2:4" ht="12.75" x14ac:dyDescent="0.2">
      <c r="B310" s="72"/>
      <c r="C310" s="72"/>
      <c r="D310" s="72"/>
    </row>
    <row r="311" spans="2:4" ht="12.75" x14ac:dyDescent="0.2">
      <c r="B311" s="72"/>
      <c r="C311" s="72"/>
      <c r="D311" s="72"/>
    </row>
    <row r="312" spans="2:4" ht="12.75" x14ac:dyDescent="0.2">
      <c r="B312" s="72"/>
      <c r="C312" s="72"/>
      <c r="D312" s="72"/>
    </row>
    <row r="313" spans="2:4" ht="12.75" x14ac:dyDescent="0.2">
      <c r="B313" s="72"/>
      <c r="C313" s="72"/>
      <c r="D313" s="72"/>
    </row>
    <row r="314" spans="2:4" ht="12.75" x14ac:dyDescent="0.2">
      <c r="B314" s="72"/>
      <c r="C314" s="72"/>
      <c r="D314" s="72"/>
    </row>
    <row r="315" spans="2:4" ht="12.75" x14ac:dyDescent="0.2">
      <c r="B315" s="72"/>
      <c r="C315" s="72"/>
      <c r="D315" s="72"/>
    </row>
    <row r="316" spans="2:4" ht="12.75" x14ac:dyDescent="0.2">
      <c r="B316" s="72"/>
      <c r="C316" s="72"/>
      <c r="D316" s="72"/>
    </row>
    <row r="317" spans="2:4" ht="12.75" x14ac:dyDescent="0.2">
      <c r="B317" s="72"/>
      <c r="C317" s="72"/>
      <c r="D317" s="72"/>
    </row>
    <row r="318" spans="2:4" ht="12.75" x14ac:dyDescent="0.2">
      <c r="B318" s="72"/>
      <c r="C318" s="72"/>
      <c r="D318" s="72"/>
    </row>
    <row r="319" spans="2:4" ht="12.75" x14ac:dyDescent="0.2">
      <c r="B319" s="72"/>
      <c r="C319" s="72"/>
      <c r="D319" s="72"/>
    </row>
    <row r="320" spans="2:4" ht="12.75" x14ac:dyDescent="0.2">
      <c r="B320" s="72"/>
      <c r="C320" s="72"/>
      <c r="D320" s="72"/>
    </row>
    <row r="321" spans="2:4" ht="12.75" x14ac:dyDescent="0.2">
      <c r="B321" s="72"/>
      <c r="C321" s="72"/>
      <c r="D321" s="72"/>
    </row>
    <row r="322" spans="2:4" ht="12.75" x14ac:dyDescent="0.2">
      <c r="B322" s="72"/>
      <c r="C322" s="72"/>
      <c r="D322" s="72"/>
    </row>
    <row r="323" spans="2:4" ht="12.75" x14ac:dyDescent="0.2">
      <c r="B323" s="72"/>
      <c r="C323" s="72"/>
      <c r="D323" s="72"/>
    </row>
    <row r="324" spans="2:4" ht="12.75" x14ac:dyDescent="0.2">
      <c r="B324" s="72"/>
      <c r="C324" s="72"/>
      <c r="D324" s="72"/>
    </row>
    <row r="325" spans="2:4" ht="12.75" x14ac:dyDescent="0.2">
      <c r="B325" s="72"/>
      <c r="C325" s="72"/>
      <c r="D325" s="72"/>
    </row>
    <row r="326" spans="2:4" ht="12.75" x14ac:dyDescent="0.2">
      <c r="B326" s="72"/>
      <c r="C326" s="72"/>
      <c r="D326" s="72"/>
    </row>
    <row r="327" spans="2:4" ht="12.75" x14ac:dyDescent="0.2">
      <c r="B327" s="72"/>
      <c r="C327" s="72"/>
      <c r="D327" s="72"/>
    </row>
    <row r="328" spans="2:4" ht="12.75" x14ac:dyDescent="0.2">
      <c r="B328" s="72"/>
      <c r="C328" s="72"/>
      <c r="D328" s="72"/>
    </row>
    <row r="329" spans="2:4" ht="12.75" x14ac:dyDescent="0.2">
      <c r="B329" s="72"/>
      <c r="C329" s="72"/>
      <c r="D329" s="72"/>
    </row>
    <row r="330" spans="2:4" ht="12.75" x14ac:dyDescent="0.2">
      <c r="B330" s="72"/>
      <c r="C330" s="72"/>
      <c r="D330" s="72"/>
    </row>
    <row r="331" spans="2:4" ht="12.75" x14ac:dyDescent="0.2">
      <c r="B331" s="72"/>
      <c r="C331" s="72"/>
      <c r="D331" s="72"/>
    </row>
    <row r="332" spans="2:4" ht="12.75" x14ac:dyDescent="0.2">
      <c r="B332" s="72"/>
      <c r="C332" s="72"/>
      <c r="D332" s="72"/>
    </row>
    <row r="333" spans="2:4" ht="12.75" x14ac:dyDescent="0.2">
      <c r="B333" s="72"/>
      <c r="C333" s="72"/>
      <c r="D333" s="72"/>
    </row>
    <row r="334" spans="2:4" ht="12.75" x14ac:dyDescent="0.2">
      <c r="B334" s="72"/>
      <c r="C334" s="72"/>
      <c r="D334" s="72"/>
    </row>
    <row r="335" spans="2:4" ht="12.75" x14ac:dyDescent="0.2">
      <c r="B335" s="72"/>
      <c r="C335" s="72"/>
      <c r="D335" s="72"/>
    </row>
    <row r="336" spans="2:4" ht="12.75" x14ac:dyDescent="0.2">
      <c r="B336" s="72"/>
      <c r="C336" s="72"/>
      <c r="D336" s="72"/>
    </row>
    <row r="337" spans="2:4" ht="12.75" x14ac:dyDescent="0.2">
      <c r="B337" s="72"/>
      <c r="C337" s="72"/>
      <c r="D337" s="72"/>
    </row>
    <row r="338" spans="2:4" ht="12.75" x14ac:dyDescent="0.2">
      <c r="B338" s="72"/>
      <c r="C338" s="72"/>
      <c r="D338" s="72"/>
    </row>
    <row r="339" spans="2:4" ht="12.75" x14ac:dyDescent="0.2">
      <c r="B339" s="72"/>
      <c r="C339" s="72"/>
      <c r="D339" s="72"/>
    </row>
    <row r="340" spans="2:4" ht="12.75" x14ac:dyDescent="0.2">
      <c r="B340" s="72"/>
      <c r="C340" s="72"/>
      <c r="D340" s="72"/>
    </row>
    <row r="341" spans="2:4" ht="12.75" x14ac:dyDescent="0.2">
      <c r="B341" s="72"/>
      <c r="C341" s="72"/>
      <c r="D341" s="72"/>
    </row>
    <row r="342" spans="2:4" ht="12.75" x14ac:dyDescent="0.2">
      <c r="B342" s="72"/>
      <c r="C342" s="72"/>
      <c r="D342" s="72"/>
    </row>
    <row r="343" spans="2:4" ht="12.75" x14ac:dyDescent="0.2">
      <c r="B343" s="72"/>
      <c r="C343" s="72"/>
      <c r="D343" s="72"/>
    </row>
    <row r="344" spans="2:4" ht="12.75" x14ac:dyDescent="0.2">
      <c r="B344" s="72"/>
      <c r="C344" s="72"/>
      <c r="D344" s="72"/>
    </row>
    <row r="345" spans="2:4" ht="12.75" x14ac:dyDescent="0.2">
      <c r="B345" s="72"/>
      <c r="C345" s="72"/>
      <c r="D345" s="72"/>
    </row>
    <row r="346" spans="2:4" ht="12.75" x14ac:dyDescent="0.2">
      <c r="B346" s="72"/>
      <c r="C346" s="72"/>
      <c r="D346" s="72"/>
    </row>
    <row r="347" spans="2:4" ht="12.75" x14ac:dyDescent="0.2">
      <c r="B347" s="72"/>
      <c r="C347" s="72"/>
      <c r="D347" s="72"/>
    </row>
    <row r="348" spans="2:4" ht="12.75" x14ac:dyDescent="0.2">
      <c r="B348" s="72"/>
      <c r="C348" s="72"/>
      <c r="D348" s="72"/>
    </row>
    <row r="349" spans="2:4" ht="12.75" x14ac:dyDescent="0.2">
      <c r="B349" s="72"/>
      <c r="C349" s="72"/>
      <c r="D349" s="72"/>
    </row>
    <row r="350" spans="2:4" ht="12.75" x14ac:dyDescent="0.2">
      <c r="B350" s="72"/>
      <c r="C350" s="72"/>
      <c r="D350" s="72"/>
    </row>
    <row r="351" spans="2:4" ht="12.75" x14ac:dyDescent="0.2">
      <c r="B351" s="72"/>
      <c r="C351" s="72"/>
      <c r="D351" s="72"/>
    </row>
    <row r="352" spans="2:4" ht="12.75" x14ac:dyDescent="0.2">
      <c r="B352" s="72"/>
      <c r="C352" s="72"/>
      <c r="D352" s="72"/>
    </row>
    <row r="353" spans="2:4" ht="12.75" x14ac:dyDescent="0.2">
      <c r="B353" s="72"/>
      <c r="C353" s="72"/>
      <c r="D353" s="72"/>
    </row>
    <row r="354" spans="2:4" ht="12.75" x14ac:dyDescent="0.2">
      <c r="B354" s="72"/>
      <c r="C354" s="72"/>
      <c r="D354" s="72"/>
    </row>
    <row r="355" spans="2:4" ht="12.75" x14ac:dyDescent="0.2">
      <c r="B355" s="72"/>
      <c r="C355" s="72"/>
      <c r="D355" s="72"/>
    </row>
    <row r="356" spans="2:4" ht="12.75" x14ac:dyDescent="0.2">
      <c r="B356" s="72"/>
      <c r="C356" s="72"/>
      <c r="D356" s="72"/>
    </row>
    <row r="357" spans="2:4" ht="12.75" x14ac:dyDescent="0.2">
      <c r="B357" s="72"/>
      <c r="C357" s="72"/>
      <c r="D357" s="72"/>
    </row>
    <row r="358" spans="2:4" ht="12.75" x14ac:dyDescent="0.2">
      <c r="B358" s="72"/>
      <c r="C358" s="72"/>
      <c r="D358" s="72"/>
    </row>
    <row r="359" spans="2:4" ht="12.75" x14ac:dyDescent="0.2">
      <c r="B359" s="72"/>
      <c r="C359" s="72"/>
      <c r="D359" s="72"/>
    </row>
    <row r="360" spans="2:4" ht="12.75" x14ac:dyDescent="0.2">
      <c r="B360" s="72"/>
      <c r="C360" s="72"/>
      <c r="D360" s="72"/>
    </row>
    <row r="361" spans="2:4" ht="12.75" x14ac:dyDescent="0.2">
      <c r="B361" s="72"/>
      <c r="C361" s="72"/>
      <c r="D361" s="72"/>
    </row>
    <row r="362" spans="2:4" ht="12.75" x14ac:dyDescent="0.2">
      <c r="B362" s="72"/>
      <c r="C362" s="72"/>
      <c r="D362" s="72"/>
    </row>
    <row r="363" spans="2:4" ht="12.75" x14ac:dyDescent="0.2">
      <c r="B363" s="72"/>
      <c r="C363" s="72"/>
      <c r="D363" s="72"/>
    </row>
    <row r="364" spans="2:4" ht="12.75" x14ac:dyDescent="0.2">
      <c r="B364" s="72"/>
      <c r="C364" s="72"/>
      <c r="D364" s="72"/>
    </row>
    <row r="365" spans="2:4" ht="12.75" x14ac:dyDescent="0.2">
      <c r="B365" s="72"/>
      <c r="C365" s="72"/>
      <c r="D365" s="72"/>
    </row>
    <row r="366" spans="2:4" ht="12.75" x14ac:dyDescent="0.2">
      <c r="B366" s="72"/>
      <c r="C366" s="72"/>
      <c r="D366" s="72"/>
    </row>
    <row r="367" spans="2:4" ht="12.75" x14ac:dyDescent="0.2">
      <c r="B367" s="72"/>
      <c r="C367" s="72"/>
      <c r="D367" s="72"/>
    </row>
    <row r="368" spans="2:4" ht="12.75" x14ac:dyDescent="0.2">
      <c r="B368" s="72"/>
      <c r="C368" s="72"/>
      <c r="D368" s="72"/>
    </row>
    <row r="369" spans="2:4" ht="12.75" x14ac:dyDescent="0.2">
      <c r="B369" s="72"/>
      <c r="C369" s="72"/>
      <c r="D369" s="72"/>
    </row>
    <row r="370" spans="2:4" ht="12.75" x14ac:dyDescent="0.2">
      <c r="B370" s="72"/>
      <c r="C370" s="72"/>
      <c r="D370" s="72"/>
    </row>
    <row r="371" spans="2:4" ht="12.75" x14ac:dyDescent="0.2">
      <c r="B371" s="72"/>
      <c r="C371" s="72"/>
      <c r="D371" s="72"/>
    </row>
    <row r="372" spans="2:4" ht="12.75" x14ac:dyDescent="0.2">
      <c r="B372" s="72"/>
      <c r="C372" s="72"/>
      <c r="D372" s="72"/>
    </row>
    <row r="373" spans="2:4" ht="12.75" x14ac:dyDescent="0.2">
      <c r="B373" s="72"/>
      <c r="C373" s="72"/>
      <c r="D373" s="72"/>
    </row>
    <row r="374" spans="2:4" ht="12.75" x14ac:dyDescent="0.2">
      <c r="B374" s="72"/>
      <c r="C374" s="72"/>
      <c r="D374" s="72"/>
    </row>
    <row r="375" spans="2:4" ht="12.75" x14ac:dyDescent="0.2">
      <c r="B375" s="72"/>
      <c r="C375" s="72"/>
      <c r="D375" s="72"/>
    </row>
    <row r="376" spans="2:4" ht="12.75" x14ac:dyDescent="0.2">
      <c r="B376" s="72"/>
      <c r="C376" s="72"/>
      <c r="D376" s="72"/>
    </row>
    <row r="377" spans="2:4" ht="12.75" x14ac:dyDescent="0.2">
      <c r="B377" s="72"/>
      <c r="C377" s="72"/>
      <c r="D377" s="72"/>
    </row>
    <row r="378" spans="2:4" ht="12.75" x14ac:dyDescent="0.2">
      <c r="B378" s="72"/>
      <c r="C378" s="72"/>
      <c r="D378" s="72"/>
    </row>
    <row r="379" spans="2:4" ht="12.75" x14ac:dyDescent="0.2">
      <c r="B379" s="72"/>
      <c r="C379" s="72"/>
      <c r="D379" s="72"/>
    </row>
    <row r="380" spans="2:4" ht="12.75" x14ac:dyDescent="0.2">
      <c r="B380" s="72"/>
      <c r="C380" s="72"/>
      <c r="D380" s="72"/>
    </row>
    <row r="381" spans="2:4" ht="12.75" x14ac:dyDescent="0.2">
      <c r="B381" s="72"/>
      <c r="C381" s="72"/>
      <c r="D381" s="72"/>
    </row>
    <row r="382" spans="2:4" ht="12.75" x14ac:dyDescent="0.2">
      <c r="B382" s="72"/>
      <c r="C382" s="72"/>
      <c r="D382" s="72"/>
    </row>
    <row r="383" spans="2:4" ht="12.75" x14ac:dyDescent="0.2">
      <c r="B383" s="72"/>
      <c r="C383" s="72"/>
      <c r="D383" s="72"/>
    </row>
    <row r="384" spans="2:4" ht="12.75" x14ac:dyDescent="0.2">
      <c r="B384" s="72"/>
      <c r="C384" s="72"/>
      <c r="D384" s="72"/>
    </row>
    <row r="385" spans="2:4" ht="12.75" x14ac:dyDescent="0.2">
      <c r="B385" s="72"/>
      <c r="C385" s="72"/>
      <c r="D385" s="72"/>
    </row>
    <row r="386" spans="2:4" ht="12.75" x14ac:dyDescent="0.2">
      <c r="B386" s="72"/>
      <c r="C386" s="72"/>
      <c r="D386" s="72"/>
    </row>
    <row r="387" spans="2:4" ht="12.75" x14ac:dyDescent="0.2">
      <c r="B387" s="72"/>
      <c r="C387" s="72"/>
      <c r="D387" s="72"/>
    </row>
    <row r="388" spans="2:4" ht="12.75" x14ac:dyDescent="0.2">
      <c r="B388" s="72"/>
      <c r="C388" s="72"/>
      <c r="D388" s="72"/>
    </row>
    <row r="389" spans="2:4" ht="12.75" x14ac:dyDescent="0.2">
      <c r="B389" s="72"/>
      <c r="C389" s="72"/>
      <c r="D389" s="72"/>
    </row>
    <row r="390" spans="2:4" ht="12.75" x14ac:dyDescent="0.2">
      <c r="B390" s="72"/>
      <c r="C390" s="72"/>
      <c r="D390" s="72"/>
    </row>
    <row r="391" spans="2:4" ht="12.75" x14ac:dyDescent="0.2">
      <c r="B391" s="72"/>
      <c r="C391" s="72"/>
      <c r="D391" s="72"/>
    </row>
    <row r="392" spans="2:4" ht="12.75" x14ac:dyDescent="0.2">
      <c r="B392" s="72"/>
      <c r="C392" s="72"/>
      <c r="D392" s="72"/>
    </row>
    <row r="393" spans="2:4" ht="12.75" x14ac:dyDescent="0.2">
      <c r="B393" s="72"/>
      <c r="C393" s="72"/>
      <c r="D393" s="72"/>
    </row>
    <row r="394" spans="2:4" ht="12.75" x14ac:dyDescent="0.2">
      <c r="B394" s="72"/>
      <c r="C394" s="72"/>
      <c r="D394" s="72"/>
    </row>
    <row r="395" spans="2:4" ht="12.75" x14ac:dyDescent="0.2">
      <c r="B395" s="72"/>
      <c r="C395" s="72"/>
      <c r="D395" s="72"/>
    </row>
    <row r="396" spans="2:4" ht="12.75" x14ac:dyDescent="0.2">
      <c r="B396" s="72"/>
      <c r="C396" s="72"/>
      <c r="D396" s="72"/>
    </row>
    <row r="397" spans="2:4" ht="12.75" x14ac:dyDescent="0.2">
      <c r="B397" s="72"/>
      <c r="C397" s="72"/>
      <c r="D397" s="72"/>
    </row>
    <row r="398" spans="2:4" ht="12.75" x14ac:dyDescent="0.2">
      <c r="B398" s="72"/>
      <c r="C398" s="72"/>
      <c r="D398" s="72"/>
    </row>
    <row r="399" spans="2:4" ht="12.75" x14ac:dyDescent="0.2">
      <c r="B399" s="72"/>
      <c r="C399" s="72"/>
      <c r="D399" s="72"/>
    </row>
    <row r="400" spans="2:4" ht="12.75" x14ac:dyDescent="0.2">
      <c r="B400" s="72"/>
      <c r="C400" s="72"/>
      <c r="D400" s="72"/>
    </row>
    <row r="401" spans="2:4" ht="12.75" x14ac:dyDescent="0.2">
      <c r="B401" s="72"/>
      <c r="C401" s="72"/>
      <c r="D401" s="72"/>
    </row>
    <row r="402" spans="2:4" ht="12.75" x14ac:dyDescent="0.2">
      <c r="B402" s="72"/>
      <c r="C402" s="72"/>
      <c r="D402" s="72"/>
    </row>
    <row r="403" spans="2:4" ht="12.75" x14ac:dyDescent="0.2">
      <c r="B403" s="72"/>
      <c r="C403" s="72"/>
      <c r="D403" s="72"/>
    </row>
    <row r="404" spans="2:4" ht="12.75" x14ac:dyDescent="0.2">
      <c r="B404" s="72"/>
      <c r="C404" s="72"/>
      <c r="D404" s="72"/>
    </row>
    <row r="405" spans="2:4" ht="12.75" x14ac:dyDescent="0.2">
      <c r="B405" s="72"/>
      <c r="C405" s="72"/>
      <c r="D405" s="72"/>
    </row>
    <row r="406" spans="2:4" ht="12.75" x14ac:dyDescent="0.2">
      <c r="B406" s="72"/>
      <c r="C406" s="72"/>
      <c r="D406" s="72"/>
    </row>
    <row r="407" spans="2:4" ht="12.75" x14ac:dyDescent="0.2">
      <c r="B407" s="72"/>
      <c r="C407" s="72"/>
      <c r="D407" s="72"/>
    </row>
    <row r="408" spans="2:4" ht="12.75" x14ac:dyDescent="0.2">
      <c r="B408" s="72"/>
      <c r="C408" s="72"/>
      <c r="D408" s="72"/>
    </row>
    <row r="409" spans="2:4" ht="12.75" x14ac:dyDescent="0.2">
      <c r="B409" s="72"/>
      <c r="C409" s="72"/>
      <c r="D409" s="72"/>
    </row>
    <row r="410" spans="2:4" ht="12.75" x14ac:dyDescent="0.2">
      <c r="B410" s="72"/>
      <c r="C410" s="72"/>
      <c r="D410" s="72"/>
    </row>
    <row r="411" spans="2:4" ht="12.75" x14ac:dyDescent="0.2">
      <c r="B411" s="72"/>
      <c r="C411" s="72"/>
      <c r="D411" s="72"/>
    </row>
    <row r="412" spans="2:4" ht="12.75" x14ac:dyDescent="0.2">
      <c r="B412" s="72"/>
      <c r="C412" s="72"/>
      <c r="D412" s="72"/>
    </row>
    <row r="413" spans="2:4" ht="12.75" x14ac:dyDescent="0.2">
      <c r="B413" s="72"/>
      <c r="C413" s="72"/>
      <c r="D413" s="72"/>
    </row>
    <row r="414" spans="2:4" ht="12.75" x14ac:dyDescent="0.2">
      <c r="B414" s="72"/>
      <c r="C414" s="72"/>
      <c r="D414" s="72"/>
    </row>
    <row r="415" spans="2:4" ht="12.75" x14ac:dyDescent="0.2">
      <c r="B415" s="72"/>
      <c r="C415" s="72"/>
      <c r="D415" s="72"/>
    </row>
    <row r="416" spans="2:4" ht="12.75" x14ac:dyDescent="0.2">
      <c r="B416" s="72"/>
      <c r="C416" s="72"/>
      <c r="D416" s="72"/>
    </row>
    <row r="417" spans="2:4" ht="12.75" x14ac:dyDescent="0.2">
      <c r="B417" s="72"/>
      <c r="C417" s="72"/>
      <c r="D417" s="72"/>
    </row>
    <row r="418" spans="2:4" ht="12.75" x14ac:dyDescent="0.2">
      <c r="B418" s="72"/>
      <c r="C418" s="72"/>
      <c r="D418" s="72"/>
    </row>
    <row r="419" spans="2:4" ht="12.75" x14ac:dyDescent="0.2">
      <c r="B419" s="72"/>
      <c r="C419" s="72"/>
      <c r="D419" s="72"/>
    </row>
    <row r="420" spans="2:4" ht="12.75" x14ac:dyDescent="0.2">
      <c r="B420" s="72"/>
      <c r="C420" s="72"/>
      <c r="D420" s="72"/>
    </row>
    <row r="421" spans="2:4" ht="12.75" x14ac:dyDescent="0.2">
      <c r="B421" s="72"/>
      <c r="C421" s="72"/>
      <c r="D421" s="72"/>
    </row>
    <row r="422" spans="2:4" ht="12.75" x14ac:dyDescent="0.2">
      <c r="B422" s="72"/>
      <c r="C422" s="72"/>
      <c r="D422" s="72"/>
    </row>
    <row r="423" spans="2:4" ht="12.75" x14ac:dyDescent="0.2">
      <c r="B423" s="72"/>
      <c r="C423" s="72"/>
      <c r="D423" s="72"/>
    </row>
    <row r="424" spans="2:4" ht="12.75" x14ac:dyDescent="0.2">
      <c r="B424" s="72"/>
      <c r="C424" s="72"/>
      <c r="D424" s="72"/>
    </row>
    <row r="425" spans="2:4" ht="12.75" x14ac:dyDescent="0.2">
      <c r="B425" s="72"/>
      <c r="C425" s="72"/>
      <c r="D425" s="72"/>
    </row>
    <row r="426" spans="2:4" ht="12.75" x14ac:dyDescent="0.2">
      <c r="B426" s="72"/>
      <c r="C426" s="72"/>
      <c r="D426" s="72"/>
    </row>
    <row r="427" spans="2:4" ht="12.75" x14ac:dyDescent="0.2">
      <c r="B427" s="72"/>
      <c r="C427" s="72"/>
      <c r="D427" s="72"/>
    </row>
    <row r="428" spans="2:4" ht="12.75" x14ac:dyDescent="0.2">
      <c r="B428" s="72"/>
      <c r="C428" s="72"/>
      <c r="D428" s="72"/>
    </row>
    <row r="429" spans="2:4" ht="12.75" x14ac:dyDescent="0.2">
      <c r="B429" s="72"/>
      <c r="C429" s="72"/>
      <c r="D429" s="72"/>
    </row>
    <row r="430" spans="2:4" ht="12.75" x14ac:dyDescent="0.2">
      <c r="B430" s="72"/>
      <c r="C430" s="72"/>
      <c r="D430" s="72"/>
    </row>
    <row r="431" spans="2:4" ht="12.75" x14ac:dyDescent="0.2">
      <c r="B431" s="72"/>
      <c r="C431" s="72"/>
      <c r="D431" s="72"/>
    </row>
    <row r="432" spans="2:4" ht="12.75" x14ac:dyDescent="0.2">
      <c r="B432" s="72"/>
      <c r="C432" s="72"/>
      <c r="D432" s="72"/>
    </row>
    <row r="433" spans="2:4" ht="12.75" x14ac:dyDescent="0.2">
      <c r="B433" s="72"/>
      <c r="C433" s="72"/>
      <c r="D433" s="72"/>
    </row>
    <row r="434" spans="2:4" ht="12.75" x14ac:dyDescent="0.2">
      <c r="B434" s="72"/>
      <c r="C434" s="72"/>
      <c r="D434" s="72"/>
    </row>
    <row r="435" spans="2:4" ht="12.75" x14ac:dyDescent="0.2">
      <c r="B435" s="72"/>
      <c r="C435" s="72"/>
      <c r="D435" s="72"/>
    </row>
    <row r="436" spans="2:4" ht="12.75" x14ac:dyDescent="0.2">
      <c r="B436" s="72"/>
      <c r="C436" s="72"/>
      <c r="D436" s="72"/>
    </row>
    <row r="437" spans="2:4" ht="12.75" x14ac:dyDescent="0.2">
      <c r="B437" s="72"/>
      <c r="C437" s="72"/>
      <c r="D437" s="72"/>
    </row>
    <row r="438" spans="2:4" ht="12.75" x14ac:dyDescent="0.2">
      <c r="B438" s="72"/>
      <c r="C438" s="72"/>
      <c r="D438" s="72"/>
    </row>
    <row r="439" spans="2:4" ht="12.75" x14ac:dyDescent="0.2">
      <c r="B439" s="72"/>
      <c r="C439" s="72"/>
      <c r="D439" s="72"/>
    </row>
    <row r="440" spans="2:4" ht="12.75" x14ac:dyDescent="0.2">
      <c r="B440" s="72"/>
      <c r="C440" s="72"/>
      <c r="D440" s="72"/>
    </row>
    <row r="441" spans="2:4" ht="12.75" x14ac:dyDescent="0.2">
      <c r="B441" s="72"/>
      <c r="C441" s="72"/>
      <c r="D441" s="72"/>
    </row>
    <row r="442" spans="2:4" ht="12.75" x14ac:dyDescent="0.2">
      <c r="B442" s="72"/>
      <c r="C442" s="72"/>
      <c r="D442" s="72"/>
    </row>
    <row r="443" spans="2:4" ht="12.75" x14ac:dyDescent="0.2">
      <c r="B443" s="72"/>
      <c r="C443" s="72"/>
      <c r="D443" s="72"/>
    </row>
    <row r="444" spans="2:4" ht="12.75" x14ac:dyDescent="0.2">
      <c r="B444" s="72"/>
      <c r="C444" s="72"/>
      <c r="D444" s="72"/>
    </row>
    <row r="445" spans="2:4" ht="12.75" x14ac:dyDescent="0.2">
      <c r="B445" s="72"/>
      <c r="C445" s="72"/>
      <c r="D445" s="72"/>
    </row>
    <row r="446" spans="2:4" ht="12.75" x14ac:dyDescent="0.2">
      <c r="B446" s="72"/>
      <c r="C446" s="72"/>
      <c r="D446" s="72"/>
    </row>
    <row r="447" spans="2:4" ht="12.75" x14ac:dyDescent="0.2">
      <c r="B447" s="72"/>
      <c r="C447" s="72"/>
      <c r="D447" s="72"/>
    </row>
    <row r="448" spans="2:4" ht="12.75" x14ac:dyDescent="0.2">
      <c r="B448" s="72"/>
      <c r="C448" s="72"/>
      <c r="D448" s="72"/>
    </row>
    <row r="449" spans="2:4" ht="12.75" x14ac:dyDescent="0.2">
      <c r="B449" s="72"/>
      <c r="C449" s="72"/>
      <c r="D449" s="72"/>
    </row>
    <row r="450" spans="2:4" ht="12.75" x14ac:dyDescent="0.2">
      <c r="B450" s="72"/>
      <c r="C450" s="72"/>
      <c r="D450" s="72"/>
    </row>
    <row r="451" spans="2:4" ht="12.75" x14ac:dyDescent="0.2">
      <c r="B451" s="72"/>
      <c r="C451" s="72"/>
      <c r="D451" s="72"/>
    </row>
    <row r="452" spans="2:4" ht="12.75" x14ac:dyDescent="0.2">
      <c r="B452" s="72"/>
      <c r="C452" s="72"/>
      <c r="D452" s="72"/>
    </row>
    <row r="453" spans="2:4" ht="12.75" x14ac:dyDescent="0.2">
      <c r="B453" s="72"/>
      <c r="C453" s="72"/>
      <c r="D453" s="72"/>
    </row>
    <row r="454" spans="2:4" ht="12.75" x14ac:dyDescent="0.2">
      <c r="B454" s="72"/>
      <c r="C454" s="72"/>
      <c r="D454" s="72"/>
    </row>
    <row r="455" spans="2:4" ht="12.75" x14ac:dyDescent="0.2">
      <c r="B455" s="72"/>
      <c r="C455" s="72"/>
      <c r="D455" s="72"/>
    </row>
    <row r="456" spans="2:4" ht="12.75" x14ac:dyDescent="0.2">
      <c r="B456" s="72"/>
      <c r="C456" s="72"/>
      <c r="D456" s="72"/>
    </row>
    <row r="457" spans="2:4" ht="12.75" x14ac:dyDescent="0.2">
      <c r="B457" s="72"/>
      <c r="C457" s="72"/>
      <c r="D457" s="72"/>
    </row>
    <row r="458" spans="2:4" ht="12.75" x14ac:dyDescent="0.2">
      <c r="B458" s="72"/>
      <c r="C458" s="72"/>
      <c r="D458" s="72"/>
    </row>
    <row r="459" spans="2:4" ht="12.75" x14ac:dyDescent="0.2">
      <c r="B459" s="72"/>
      <c r="C459" s="72"/>
      <c r="D459" s="72"/>
    </row>
    <row r="460" spans="2:4" ht="12.75" x14ac:dyDescent="0.2">
      <c r="B460" s="72"/>
      <c r="C460" s="72"/>
      <c r="D460" s="72"/>
    </row>
    <row r="461" spans="2:4" ht="12.75" x14ac:dyDescent="0.2">
      <c r="B461" s="72"/>
      <c r="C461" s="72"/>
      <c r="D461" s="72"/>
    </row>
    <row r="462" spans="2:4" ht="12.75" x14ac:dyDescent="0.2">
      <c r="B462" s="72"/>
      <c r="C462" s="72"/>
      <c r="D462" s="72"/>
    </row>
    <row r="463" spans="2:4" ht="12.75" x14ac:dyDescent="0.2">
      <c r="B463" s="72"/>
      <c r="C463" s="72"/>
      <c r="D463" s="72"/>
    </row>
    <row r="464" spans="2:4" ht="12.75" x14ac:dyDescent="0.2">
      <c r="B464" s="72"/>
      <c r="C464" s="72"/>
      <c r="D464" s="72"/>
    </row>
    <row r="465" spans="2:4" ht="12.75" x14ac:dyDescent="0.2">
      <c r="B465" s="72"/>
      <c r="C465" s="72"/>
      <c r="D465" s="72"/>
    </row>
    <row r="466" spans="2:4" ht="12.75" x14ac:dyDescent="0.2">
      <c r="B466" s="72"/>
      <c r="C466" s="72"/>
      <c r="D466" s="72"/>
    </row>
    <row r="467" spans="2:4" ht="12.75" x14ac:dyDescent="0.2">
      <c r="B467" s="72"/>
      <c r="C467" s="72"/>
      <c r="D467" s="72"/>
    </row>
    <row r="468" spans="2:4" ht="12.75" x14ac:dyDescent="0.2">
      <c r="B468" s="72"/>
      <c r="C468" s="72"/>
      <c r="D468" s="72"/>
    </row>
    <row r="469" spans="2:4" ht="12.75" x14ac:dyDescent="0.2">
      <c r="B469" s="72"/>
      <c r="C469" s="72"/>
      <c r="D469" s="72"/>
    </row>
    <row r="470" spans="2:4" ht="12.75" x14ac:dyDescent="0.2">
      <c r="B470" s="72"/>
      <c r="C470" s="72"/>
      <c r="D470" s="72"/>
    </row>
    <row r="471" spans="2:4" ht="12.75" x14ac:dyDescent="0.2">
      <c r="B471" s="72"/>
      <c r="C471" s="72"/>
      <c r="D471" s="72"/>
    </row>
    <row r="472" spans="2:4" ht="12.75" x14ac:dyDescent="0.2">
      <c r="B472" s="72"/>
      <c r="C472" s="72"/>
      <c r="D472" s="72"/>
    </row>
    <row r="473" spans="2:4" ht="12.75" x14ac:dyDescent="0.2">
      <c r="B473" s="72"/>
      <c r="C473" s="72"/>
      <c r="D473" s="72"/>
    </row>
    <row r="474" spans="2:4" ht="12.75" x14ac:dyDescent="0.2">
      <c r="B474" s="72"/>
      <c r="C474" s="72"/>
      <c r="D474" s="72"/>
    </row>
    <row r="475" spans="2:4" ht="12.75" x14ac:dyDescent="0.2">
      <c r="B475" s="72"/>
      <c r="C475" s="72"/>
      <c r="D475" s="72"/>
    </row>
    <row r="476" spans="2:4" ht="12.75" x14ac:dyDescent="0.2">
      <c r="B476" s="72"/>
      <c r="C476" s="72"/>
      <c r="D476" s="72"/>
    </row>
    <row r="477" spans="2:4" ht="12.75" x14ac:dyDescent="0.2">
      <c r="B477" s="72"/>
      <c r="C477" s="72"/>
      <c r="D477" s="72"/>
    </row>
    <row r="478" spans="2:4" ht="12.75" x14ac:dyDescent="0.2">
      <c r="B478" s="72"/>
      <c r="C478" s="72"/>
      <c r="D478" s="72"/>
    </row>
    <row r="479" spans="2:4" ht="12.75" x14ac:dyDescent="0.2">
      <c r="B479" s="72"/>
      <c r="C479" s="72"/>
      <c r="D479" s="72"/>
    </row>
    <row r="480" spans="2:4" ht="12.75" x14ac:dyDescent="0.2">
      <c r="B480" s="72"/>
      <c r="C480" s="72"/>
      <c r="D480" s="72"/>
    </row>
    <row r="481" spans="2:4" ht="12.75" x14ac:dyDescent="0.2">
      <c r="B481" s="72"/>
      <c r="C481" s="72"/>
      <c r="D481" s="72"/>
    </row>
    <row r="482" spans="2:4" ht="12.75" x14ac:dyDescent="0.2">
      <c r="B482" s="72"/>
      <c r="C482" s="72"/>
      <c r="D482" s="72"/>
    </row>
    <row r="483" spans="2:4" ht="12.75" x14ac:dyDescent="0.2">
      <c r="B483" s="72"/>
      <c r="C483" s="72"/>
      <c r="D483" s="72"/>
    </row>
    <row r="484" spans="2:4" ht="12.75" x14ac:dyDescent="0.2">
      <c r="B484" s="72"/>
      <c r="C484" s="72"/>
      <c r="D484" s="72"/>
    </row>
    <row r="485" spans="2:4" ht="12.75" x14ac:dyDescent="0.2">
      <c r="B485" s="72"/>
      <c r="C485" s="72"/>
      <c r="D485" s="72"/>
    </row>
    <row r="486" spans="2:4" ht="12.75" x14ac:dyDescent="0.2">
      <c r="B486" s="72"/>
      <c r="C486" s="72"/>
      <c r="D486" s="72"/>
    </row>
    <row r="487" spans="2:4" ht="12.75" x14ac:dyDescent="0.2">
      <c r="B487" s="72"/>
      <c r="C487" s="72"/>
      <c r="D487" s="72"/>
    </row>
    <row r="488" spans="2:4" ht="12.75" x14ac:dyDescent="0.2">
      <c r="B488" s="72"/>
      <c r="C488" s="72"/>
      <c r="D488" s="72"/>
    </row>
    <row r="489" spans="2:4" ht="12.75" x14ac:dyDescent="0.2">
      <c r="B489" s="72"/>
      <c r="C489" s="72"/>
      <c r="D489" s="72"/>
    </row>
    <row r="490" spans="2:4" ht="12.75" x14ac:dyDescent="0.2">
      <c r="B490" s="72"/>
      <c r="C490" s="72"/>
      <c r="D490" s="72"/>
    </row>
    <row r="491" spans="2:4" ht="12.75" x14ac:dyDescent="0.2">
      <c r="B491" s="72"/>
      <c r="C491" s="72"/>
      <c r="D491" s="72"/>
    </row>
    <row r="492" spans="2:4" ht="12.75" x14ac:dyDescent="0.2">
      <c r="B492" s="72"/>
      <c r="C492" s="72"/>
      <c r="D492" s="72"/>
    </row>
    <row r="493" spans="2:4" ht="12.75" x14ac:dyDescent="0.2">
      <c r="B493" s="72"/>
      <c r="C493" s="72"/>
      <c r="D493" s="72"/>
    </row>
    <row r="494" spans="2:4" ht="12.75" x14ac:dyDescent="0.2">
      <c r="B494" s="72"/>
      <c r="C494" s="72"/>
      <c r="D494" s="72"/>
    </row>
    <row r="495" spans="2:4" ht="12.75" x14ac:dyDescent="0.2">
      <c r="B495" s="72"/>
      <c r="C495" s="72"/>
      <c r="D495" s="72"/>
    </row>
    <row r="496" spans="2:4" ht="12.75" x14ac:dyDescent="0.2">
      <c r="B496" s="72"/>
      <c r="C496" s="72"/>
      <c r="D496" s="72"/>
    </row>
    <row r="497" spans="2:4" ht="12.75" x14ac:dyDescent="0.2">
      <c r="B497" s="72"/>
      <c r="C497" s="72"/>
      <c r="D497" s="72"/>
    </row>
    <row r="498" spans="2:4" ht="12.75" x14ac:dyDescent="0.2">
      <c r="B498" s="72"/>
      <c r="C498" s="72"/>
      <c r="D498" s="72"/>
    </row>
    <row r="499" spans="2:4" ht="12.75" x14ac:dyDescent="0.2">
      <c r="B499" s="72"/>
      <c r="C499" s="72"/>
      <c r="D499" s="72"/>
    </row>
    <row r="500" spans="2:4" ht="12.75" x14ac:dyDescent="0.2">
      <c r="B500" s="72"/>
      <c r="C500" s="72"/>
      <c r="D500" s="72"/>
    </row>
    <row r="501" spans="2:4" ht="12.75" x14ac:dyDescent="0.2">
      <c r="B501" s="72"/>
      <c r="C501" s="72"/>
      <c r="D501" s="72"/>
    </row>
    <row r="502" spans="2:4" ht="12.75" x14ac:dyDescent="0.2">
      <c r="B502" s="72"/>
      <c r="C502" s="72"/>
      <c r="D502" s="72"/>
    </row>
    <row r="503" spans="2:4" ht="12.75" x14ac:dyDescent="0.2">
      <c r="B503" s="72"/>
      <c r="C503" s="72"/>
      <c r="D503" s="72"/>
    </row>
    <row r="504" spans="2:4" ht="12.75" x14ac:dyDescent="0.2">
      <c r="B504" s="72"/>
      <c r="C504" s="72"/>
      <c r="D504" s="72"/>
    </row>
    <row r="505" spans="2:4" ht="12.75" x14ac:dyDescent="0.2">
      <c r="B505" s="72"/>
      <c r="C505" s="72"/>
      <c r="D505" s="72"/>
    </row>
    <row r="506" spans="2:4" ht="12.75" x14ac:dyDescent="0.2">
      <c r="B506" s="72"/>
      <c r="C506" s="72"/>
      <c r="D506" s="72"/>
    </row>
    <row r="507" spans="2:4" ht="12.75" x14ac:dyDescent="0.2">
      <c r="B507" s="72"/>
      <c r="C507" s="72"/>
      <c r="D507" s="72"/>
    </row>
    <row r="508" spans="2:4" ht="12.75" x14ac:dyDescent="0.2">
      <c r="B508" s="72"/>
      <c r="C508" s="72"/>
      <c r="D508" s="72"/>
    </row>
    <row r="509" spans="2:4" ht="12.75" x14ac:dyDescent="0.2">
      <c r="B509" s="72"/>
      <c r="C509" s="72"/>
      <c r="D509" s="72"/>
    </row>
    <row r="510" spans="2:4" ht="12.75" x14ac:dyDescent="0.2">
      <c r="B510" s="72"/>
      <c r="C510" s="72"/>
      <c r="D510" s="72"/>
    </row>
    <row r="511" spans="2:4" ht="12.75" x14ac:dyDescent="0.2">
      <c r="B511" s="72"/>
      <c r="C511" s="72"/>
      <c r="D511" s="72"/>
    </row>
    <row r="512" spans="2:4" ht="12.75" x14ac:dyDescent="0.2">
      <c r="B512" s="72"/>
      <c r="C512" s="72"/>
      <c r="D512" s="72"/>
    </row>
    <row r="513" spans="2:4" ht="12.75" x14ac:dyDescent="0.2">
      <c r="B513" s="72"/>
      <c r="C513" s="72"/>
      <c r="D513" s="72"/>
    </row>
    <row r="514" spans="2:4" ht="12.75" x14ac:dyDescent="0.2">
      <c r="B514" s="72"/>
      <c r="C514" s="72"/>
      <c r="D514" s="72"/>
    </row>
    <row r="515" spans="2:4" ht="12.75" x14ac:dyDescent="0.2">
      <c r="B515" s="72"/>
      <c r="C515" s="72"/>
      <c r="D515" s="72"/>
    </row>
    <row r="516" spans="2:4" ht="12.75" x14ac:dyDescent="0.2">
      <c r="B516" s="72"/>
      <c r="C516" s="72"/>
      <c r="D516" s="72"/>
    </row>
    <row r="517" spans="2:4" ht="12.75" x14ac:dyDescent="0.2">
      <c r="B517" s="72"/>
      <c r="C517" s="72"/>
      <c r="D517" s="72"/>
    </row>
    <row r="518" spans="2:4" ht="12.75" x14ac:dyDescent="0.2">
      <c r="B518" s="72"/>
      <c r="C518" s="72"/>
      <c r="D518" s="72"/>
    </row>
    <row r="519" spans="2:4" ht="12.75" x14ac:dyDescent="0.2">
      <c r="B519" s="72"/>
      <c r="C519" s="72"/>
      <c r="D519" s="72"/>
    </row>
    <row r="520" spans="2:4" ht="12.75" x14ac:dyDescent="0.2">
      <c r="B520" s="72"/>
      <c r="C520" s="72"/>
      <c r="D520" s="72"/>
    </row>
    <row r="521" spans="2:4" ht="12.75" x14ac:dyDescent="0.2">
      <c r="B521" s="72"/>
      <c r="C521" s="72"/>
      <c r="D521" s="72"/>
    </row>
    <row r="522" spans="2:4" ht="12.75" x14ac:dyDescent="0.2">
      <c r="B522" s="72"/>
      <c r="C522" s="72"/>
      <c r="D522" s="72"/>
    </row>
    <row r="523" spans="2:4" ht="12.75" x14ac:dyDescent="0.2">
      <c r="B523" s="72"/>
      <c r="C523" s="72"/>
      <c r="D523" s="72"/>
    </row>
    <row r="524" spans="2:4" ht="12.75" x14ac:dyDescent="0.2">
      <c r="B524" s="72"/>
      <c r="C524" s="72"/>
      <c r="D524" s="72"/>
    </row>
    <row r="525" spans="2:4" ht="12.75" x14ac:dyDescent="0.2">
      <c r="B525" s="72"/>
      <c r="C525" s="72"/>
      <c r="D525" s="72"/>
    </row>
    <row r="526" spans="2:4" ht="12.75" x14ac:dyDescent="0.2">
      <c r="B526" s="72"/>
      <c r="C526" s="72"/>
      <c r="D526" s="72"/>
    </row>
    <row r="527" spans="2:4" ht="12.75" x14ac:dyDescent="0.2">
      <c r="B527" s="72"/>
      <c r="C527" s="72"/>
      <c r="D527" s="72"/>
    </row>
    <row r="528" spans="2:4" ht="12.75" x14ac:dyDescent="0.2">
      <c r="B528" s="72"/>
      <c r="C528" s="72"/>
      <c r="D528" s="72"/>
    </row>
    <row r="529" spans="2:4" ht="12.75" x14ac:dyDescent="0.2">
      <c r="B529" s="72"/>
      <c r="C529" s="72"/>
      <c r="D529" s="72"/>
    </row>
    <row r="530" spans="2:4" ht="12.75" x14ac:dyDescent="0.2">
      <c r="B530" s="72"/>
      <c r="C530" s="72"/>
      <c r="D530" s="72"/>
    </row>
    <row r="531" spans="2:4" ht="12.75" x14ac:dyDescent="0.2">
      <c r="B531" s="72"/>
      <c r="C531" s="72"/>
      <c r="D531" s="72"/>
    </row>
    <row r="532" spans="2:4" ht="12.75" x14ac:dyDescent="0.2">
      <c r="B532" s="72"/>
      <c r="C532" s="72"/>
      <c r="D532" s="72"/>
    </row>
    <row r="533" spans="2:4" ht="12.75" x14ac:dyDescent="0.2">
      <c r="B533" s="72"/>
      <c r="C533" s="72"/>
      <c r="D533" s="72"/>
    </row>
    <row r="534" spans="2:4" ht="12.75" x14ac:dyDescent="0.2">
      <c r="B534" s="72"/>
      <c r="C534" s="72"/>
      <c r="D534" s="72"/>
    </row>
    <row r="535" spans="2:4" ht="12.75" x14ac:dyDescent="0.2">
      <c r="B535" s="72"/>
      <c r="C535" s="72"/>
      <c r="D535" s="72"/>
    </row>
    <row r="536" spans="2:4" ht="12.75" x14ac:dyDescent="0.2">
      <c r="B536" s="72"/>
      <c r="C536" s="72"/>
      <c r="D536" s="72"/>
    </row>
    <row r="537" spans="2:4" ht="12.75" x14ac:dyDescent="0.2">
      <c r="B537" s="72"/>
      <c r="C537" s="72"/>
      <c r="D537" s="72"/>
    </row>
    <row r="538" spans="2:4" ht="12.75" x14ac:dyDescent="0.2">
      <c r="B538" s="72"/>
      <c r="C538" s="72"/>
      <c r="D538" s="72"/>
    </row>
    <row r="539" spans="2:4" ht="12.75" x14ac:dyDescent="0.2">
      <c r="B539" s="72"/>
      <c r="C539" s="72"/>
      <c r="D539" s="72"/>
    </row>
    <row r="540" spans="2:4" ht="12.75" x14ac:dyDescent="0.2">
      <c r="B540" s="72"/>
      <c r="C540" s="72"/>
      <c r="D540" s="72"/>
    </row>
    <row r="541" spans="2:4" ht="12.75" x14ac:dyDescent="0.2">
      <c r="B541" s="72"/>
      <c r="C541" s="72"/>
      <c r="D541" s="72"/>
    </row>
    <row r="542" spans="2:4" ht="12.75" x14ac:dyDescent="0.2">
      <c r="B542" s="72"/>
      <c r="C542" s="72"/>
      <c r="D542" s="72"/>
    </row>
    <row r="543" spans="2:4" ht="12.75" x14ac:dyDescent="0.2">
      <c r="B543" s="72"/>
      <c r="C543" s="72"/>
      <c r="D543" s="72"/>
    </row>
    <row r="544" spans="2:4" ht="12.75" x14ac:dyDescent="0.2">
      <c r="B544" s="72"/>
      <c r="C544" s="72"/>
      <c r="D544" s="72"/>
    </row>
    <row r="545" spans="2:4" ht="12.75" x14ac:dyDescent="0.2">
      <c r="B545" s="72"/>
      <c r="C545" s="72"/>
      <c r="D545" s="72"/>
    </row>
    <row r="546" spans="2:4" ht="12.75" x14ac:dyDescent="0.2">
      <c r="B546" s="72"/>
      <c r="C546" s="72"/>
      <c r="D546" s="72"/>
    </row>
    <row r="547" spans="2:4" ht="12.75" x14ac:dyDescent="0.2">
      <c r="B547" s="72"/>
      <c r="C547" s="72"/>
      <c r="D547" s="72"/>
    </row>
    <row r="548" spans="2:4" ht="12.75" x14ac:dyDescent="0.2">
      <c r="B548" s="72"/>
      <c r="C548" s="72"/>
      <c r="D548" s="72"/>
    </row>
    <row r="549" spans="2:4" ht="12.75" x14ac:dyDescent="0.2">
      <c r="B549" s="72"/>
      <c r="C549" s="72"/>
      <c r="D549" s="72"/>
    </row>
    <row r="550" spans="2:4" ht="12.75" x14ac:dyDescent="0.2">
      <c r="B550" s="72"/>
      <c r="C550" s="72"/>
      <c r="D550" s="72"/>
    </row>
    <row r="551" spans="2:4" ht="12.75" x14ac:dyDescent="0.2">
      <c r="B551" s="72"/>
      <c r="C551" s="72"/>
      <c r="D551" s="72"/>
    </row>
    <row r="552" spans="2:4" ht="12.75" x14ac:dyDescent="0.2">
      <c r="B552" s="72"/>
      <c r="C552" s="72"/>
      <c r="D552" s="72"/>
    </row>
    <row r="553" spans="2:4" ht="12.75" x14ac:dyDescent="0.2">
      <c r="B553" s="72"/>
      <c r="C553" s="72"/>
      <c r="D553" s="72"/>
    </row>
    <row r="554" spans="2:4" ht="12.75" x14ac:dyDescent="0.2">
      <c r="B554" s="72"/>
      <c r="C554" s="72"/>
      <c r="D554" s="72"/>
    </row>
    <row r="555" spans="2:4" ht="12.75" x14ac:dyDescent="0.2">
      <c r="B555" s="72"/>
      <c r="C555" s="72"/>
      <c r="D555" s="72"/>
    </row>
    <row r="556" spans="2:4" ht="12.75" x14ac:dyDescent="0.2">
      <c r="B556" s="72"/>
      <c r="C556" s="72"/>
      <c r="D556" s="72"/>
    </row>
    <row r="557" spans="2:4" ht="12.75" x14ac:dyDescent="0.2">
      <c r="B557" s="72"/>
      <c r="C557" s="72"/>
      <c r="D557" s="72"/>
    </row>
    <row r="558" spans="2:4" ht="12.75" x14ac:dyDescent="0.2">
      <c r="B558" s="72"/>
      <c r="C558" s="72"/>
      <c r="D558" s="72"/>
    </row>
    <row r="559" spans="2:4" ht="12.75" x14ac:dyDescent="0.2">
      <c r="B559" s="72"/>
      <c r="C559" s="72"/>
      <c r="D559" s="72"/>
    </row>
    <row r="560" spans="2:4" ht="12.75" x14ac:dyDescent="0.2">
      <c r="B560" s="72"/>
      <c r="C560" s="72"/>
      <c r="D560" s="72"/>
    </row>
    <row r="561" spans="2:4" ht="12.75" x14ac:dyDescent="0.2">
      <c r="B561" s="72"/>
      <c r="C561" s="72"/>
      <c r="D561" s="72"/>
    </row>
    <row r="562" spans="2:4" ht="12.75" x14ac:dyDescent="0.2">
      <c r="B562" s="72"/>
      <c r="C562" s="72"/>
      <c r="D562" s="72"/>
    </row>
    <row r="563" spans="2:4" ht="12.75" x14ac:dyDescent="0.2">
      <c r="B563" s="72"/>
      <c r="C563" s="72"/>
      <c r="D563" s="72"/>
    </row>
    <row r="564" spans="2:4" ht="12.75" x14ac:dyDescent="0.2">
      <c r="B564" s="72"/>
      <c r="C564" s="72"/>
      <c r="D564" s="72"/>
    </row>
    <row r="565" spans="2:4" ht="12.75" x14ac:dyDescent="0.2">
      <c r="B565" s="72"/>
      <c r="C565" s="72"/>
      <c r="D565" s="72"/>
    </row>
    <row r="566" spans="2:4" ht="12.75" x14ac:dyDescent="0.2">
      <c r="B566" s="72"/>
      <c r="C566" s="72"/>
      <c r="D566" s="72"/>
    </row>
    <row r="567" spans="2:4" ht="12.75" x14ac:dyDescent="0.2">
      <c r="B567" s="72"/>
      <c r="C567" s="72"/>
      <c r="D567" s="72"/>
    </row>
    <row r="568" spans="2:4" ht="12.75" x14ac:dyDescent="0.2">
      <c r="B568" s="72"/>
      <c r="C568" s="72"/>
      <c r="D568" s="72"/>
    </row>
    <row r="569" spans="2:4" ht="12.75" x14ac:dyDescent="0.2">
      <c r="B569" s="72"/>
      <c r="C569" s="72"/>
      <c r="D569" s="72"/>
    </row>
    <row r="570" spans="2:4" ht="12.75" x14ac:dyDescent="0.2">
      <c r="B570" s="72"/>
      <c r="C570" s="72"/>
      <c r="D570" s="72"/>
    </row>
    <row r="571" spans="2:4" ht="12.75" x14ac:dyDescent="0.2">
      <c r="B571" s="72"/>
      <c r="C571" s="72"/>
      <c r="D571" s="72"/>
    </row>
    <row r="572" spans="2:4" ht="12.75" x14ac:dyDescent="0.2">
      <c r="B572" s="72"/>
      <c r="C572" s="72"/>
      <c r="D572" s="72"/>
    </row>
    <row r="573" spans="2:4" ht="12.75" x14ac:dyDescent="0.2">
      <c r="B573" s="72"/>
      <c r="C573" s="72"/>
      <c r="D573" s="72"/>
    </row>
    <row r="574" spans="2:4" ht="12.75" x14ac:dyDescent="0.2">
      <c r="B574" s="72"/>
      <c r="C574" s="72"/>
      <c r="D574" s="72"/>
    </row>
    <row r="575" spans="2:4" ht="12.75" x14ac:dyDescent="0.2">
      <c r="B575" s="72"/>
      <c r="C575" s="72"/>
      <c r="D575" s="72"/>
    </row>
    <row r="576" spans="2:4" ht="12.75" x14ac:dyDescent="0.2">
      <c r="B576" s="72"/>
      <c r="C576" s="72"/>
      <c r="D576" s="72"/>
    </row>
    <row r="577" spans="2:4" ht="12.75" x14ac:dyDescent="0.2">
      <c r="B577" s="72"/>
      <c r="C577" s="72"/>
      <c r="D577" s="72"/>
    </row>
    <row r="578" spans="2:4" ht="12.75" x14ac:dyDescent="0.2">
      <c r="B578" s="72"/>
      <c r="C578" s="72"/>
      <c r="D578" s="72"/>
    </row>
    <row r="579" spans="2:4" ht="12.75" x14ac:dyDescent="0.2">
      <c r="B579" s="72"/>
      <c r="C579" s="72"/>
      <c r="D579" s="72"/>
    </row>
    <row r="580" spans="2:4" ht="12.75" x14ac:dyDescent="0.2">
      <c r="B580" s="72"/>
      <c r="C580" s="72"/>
      <c r="D580" s="72"/>
    </row>
    <row r="581" spans="2:4" ht="12.75" x14ac:dyDescent="0.2">
      <c r="B581" s="72"/>
      <c r="C581" s="72"/>
      <c r="D581" s="72"/>
    </row>
    <row r="582" spans="2:4" ht="12.75" x14ac:dyDescent="0.2">
      <c r="B582" s="72"/>
      <c r="C582" s="72"/>
      <c r="D582" s="72"/>
    </row>
    <row r="583" spans="2:4" ht="12.75" x14ac:dyDescent="0.2">
      <c r="B583" s="72"/>
      <c r="C583" s="72"/>
      <c r="D583" s="72"/>
    </row>
    <row r="584" spans="2:4" ht="12.75" x14ac:dyDescent="0.2">
      <c r="B584" s="72"/>
      <c r="C584" s="72"/>
      <c r="D584" s="72"/>
    </row>
    <row r="585" spans="2:4" ht="12.75" x14ac:dyDescent="0.2">
      <c r="B585" s="72"/>
      <c r="C585" s="72"/>
      <c r="D585" s="72"/>
    </row>
    <row r="586" spans="2:4" ht="12.75" x14ac:dyDescent="0.2">
      <c r="B586" s="72"/>
      <c r="C586" s="72"/>
      <c r="D586" s="72"/>
    </row>
    <row r="587" spans="2:4" ht="12.75" x14ac:dyDescent="0.2">
      <c r="B587" s="72"/>
      <c r="C587" s="72"/>
      <c r="D587" s="72"/>
    </row>
    <row r="588" spans="2:4" ht="12.75" x14ac:dyDescent="0.2">
      <c r="B588" s="72"/>
      <c r="C588" s="72"/>
      <c r="D588" s="72"/>
    </row>
    <row r="589" spans="2:4" ht="12.75" x14ac:dyDescent="0.2">
      <c r="B589" s="72"/>
      <c r="C589" s="72"/>
      <c r="D589" s="72"/>
    </row>
    <row r="590" spans="2:4" ht="12.75" x14ac:dyDescent="0.2">
      <c r="B590" s="72"/>
      <c r="C590" s="72"/>
      <c r="D590" s="72"/>
    </row>
    <row r="591" spans="2:4" ht="12.75" x14ac:dyDescent="0.2">
      <c r="B591" s="72"/>
      <c r="C591" s="72"/>
      <c r="D591" s="72"/>
    </row>
    <row r="592" spans="2:4" ht="12.75" x14ac:dyDescent="0.2">
      <c r="B592" s="72"/>
      <c r="C592" s="72"/>
      <c r="D592" s="72"/>
    </row>
    <row r="593" spans="2:4" ht="12.75" x14ac:dyDescent="0.2">
      <c r="B593" s="72"/>
      <c r="C593" s="72"/>
      <c r="D593" s="72"/>
    </row>
    <row r="594" spans="2:4" ht="12.75" x14ac:dyDescent="0.2">
      <c r="B594" s="72"/>
      <c r="C594" s="72"/>
      <c r="D594" s="72"/>
    </row>
    <row r="595" spans="2:4" ht="12.75" x14ac:dyDescent="0.2">
      <c r="B595" s="72"/>
      <c r="C595" s="72"/>
      <c r="D595" s="72"/>
    </row>
    <row r="596" spans="2:4" ht="12.75" x14ac:dyDescent="0.2">
      <c r="B596" s="72"/>
      <c r="C596" s="72"/>
      <c r="D596" s="72"/>
    </row>
    <row r="597" spans="2:4" ht="12.75" x14ac:dyDescent="0.2">
      <c r="B597" s="72"/>
      <c r="C597" s="72"/>
      <c r="D597" s="72"/>
    </row>
    <row r="598" spans="2:4" ht="12.75" x14ac:dyDescent="0.2">
      <c r="B598" s="72"/>
      <c r="C598" s="72"/>
      <c r="D598" s="72"/>
    </row>
    <row r="599" spans="2:4" ht="12.75" x14ac:dyDescent="0.2">
      <c r="B599" s="72"/>
      <c r="C599" s="72"/>
      <c r="D599" s="72"/>
    </row>
    <row r="600" spans="2:4" ht="12.75" x14ac:dyDescent="0.2">
      <c r="B600" s="72"/>
      <c r="C600" s="72"/>
      <c r="D600" s="72"/>
    </row>
    <row r="601" spans="2:4" ht="12.75" x14ac:dyDescent="0.2">
      <c r="B601" s="72"/>
      <c r="C601" s="72"/>
      <c r="D601" s="72"/>
    </row>
    <row r="602" spans="2:4" ht="12.75" x14ac:dyDescent="0.2">
      <c r="B602" s="72"/>
      <c r="C602" s="72"/>
      <c r="D602" s="72"/>
    </row>
    <row r="603" spans="2:4" ht="12.75" x14ac:dyDescent="0.2">
      <c r="B603" s="72"/>
      <c r="C603" s="72"/>
      <c r="D603" s="72"/>
    </row>
    <row r="604" spans="2:4" ht="12.75" x14ac:dyDescent="0.2">
      <c r="B604" s="72"/>
      <c r="C604" s="72"/>
      <c r="D604" s="72"/>
    </row>
    <row r="605" spans="2:4" ht="12.75" x14ac:dyDescent="0.2">
      <c r="B605" s="72"/>
      <c r="C605" s="72"/>
      <c r="D605" s="72"/>
    </row>
    <row r="606" spans="2:4" ht="12.75" x14ac:dyDescent="0.2">
      <c r="B606" s="72"/>
      <c r="C606" s="72"/>
      <c r="D606" s="72"/>
    </row>
    <row r="607" spans="2:4" ht="12.75" x14ac:dyDescent="0.2">
      <c r="B607" s="72"/>
      <c r="C607" s="72"/>
      <c r="D607" s="72"/>
    </row>
    <row r="608" spans="2:4" ht="12.75" x14ac:dyDescent="0.2">
      <c r="B608" s="72"/>
      <c r="C608" s="72"/>
      <c r="D608" s="72"/>
    </row>
    <row r="609" spans="2:4" ht="12.75" x14ac:dyDescent="0.2">
      <c r="B609" s="72"/>
      <c r="C609" s="72"/>
      <c r="D609" s="72"/>
    </row>
    <row r="610" spans="2:4" ht="12.75" x14ac:dyDescent="0.2">
      <c r="B610" s="72"/>
      <c r="C610" s="72"/>
      <c r="D610" s="72"/>
    </row>
    <row r="611" spans="2:4" ht="12.75" x14ac:dyDescent="0.2">
      <c r="B611" s="72"/>
      <c r="C611" s="72"/>
      <c r="D611" s="72"/>
    </row>
    <row r="612" spans="2:4" ht="12.75" x14ac:dyDescent="0.2">
      <c r="B612" s="72"/>
      <c r="C612" s="72"/>
      <c r="D612" s="72"/>
    </row>
    <row r="613" spans="2:4" ht="12.75" x14ac:dyDescent="0.2">
      <c r="B613" s="72"/>
      <c r="C613" s="72"/>
      <c r="D613" s="72"/>
    </row>
    <row r="614" spans="2:4" ht="12.75" x14ac:dyDescent="0.2">
      <c r="B614" s="72"/>
      <c r="C614" s="72"/>
      <c r="D614" s="72"/>
    </row>
    <row r="615" spans="2:4" ht="12.75" x14ac:dyDescent="0.2">
      <c r="B615" s="72"/>
      <c r="C615" s="72"/>
      <c r="D615" s="72"/>
    </row>
    <row r="616" spans="2:4" ht="12.75" x14ac:dyDescent="0.2">
      <c r="B616" s="72"/>
      <c r="C616" s="72"/>
      <c r="D616" s="72"/>
    </row>
    <row r="617" spans="2:4" ht="12.75" x14ac:dyDescent="0.2">
      <c r="B617" s="72"/>
      <c r="C617" s="72"/>
      <c r="D617" s="72"/>
    </row>
    <row r="618" spans="2:4" ht="12.75" x14ac:dyDescent="0.2">
      <c r="B618" s="72"/>
      <c r="C618" s="72"/>
      <c r="D618" s="72"/>
    </row>
    <row r="619" spans="2:4" ht="12.75" x14ac:dyDescent="0.2">
      <c r="B619" s="72"/>
      <c r="C619" s="72"/>
      <c r="D619" s="72"/>
    </row>
    <row r="620" spans="2:4" ht="12.75" x14ac:dyDescent="0.2">
      <c r="B620" s="72"/>
      <c r="C620" s="72"/>
      <c r="D620" s="72"/>
    </row>
    <row r="621" spans="2:4" ht="12.75" x14ac:dyDescent="0.2">
      <c r="B621" s="72"/>
      <c r="C621" s="72"/>
      <c r="D621" s="72"/>
    </row>
    <row r="622" spans="2:4" ht="12.75" x14ac:dyDescent="0.2">
      <c r="B622" s="72"/>
      <c r="C622" s="72"/>
      <c r="D622" s="72"/>
    </row>
    <row r="623" spans="2:4" ht="12.75" x14ac:dyDescent="0.2">
      <c r="B623" s="72"/>
      <c r="C623" s="72"/>
      <c r="D623" s="72"/>
    </row>
    <row r="624" spans="2:4" ht="12.75" x14ac:dyDescent="0.2">
      <c r="B624" s="72"/>
      <c r="C624" s="72"/>
      <c r="D624" s="72"/>
    </row>
    <row r="625" spans="2:4" ht="12.75" x14ac:dyDescent="0.2">
      <c r="B625" s="72"/>
      <c r="C625" s="72"/>
      <c r="D625" s="72"/>
    </row>
    <row r="626" spans="2:4" ht="12.75" x14ac:dyDescent="0.2">
      <c r="B626" s="72"/>
      <c r="C626" s="72"/>
      <c r="D626" s="72"/>
    </row>
    <row r="627" spans="2:4" ht="12.75" x14ac:dyDescent="0.2">
      <c r="B627" s="72"/>
      <c r="C627" s="72"/>
      <c r="D627" s="72"/>
    </row>
    <row r="628" spans="2:4" ht="12.75" x14ac:dyDescent="0.2">
      <c r="B628" s="72"/>
      <c r="C628" s="72"/>
      <c r="D628" s="72"/>
    </row>
    <row r="629" spans="2:4" ht="12.75" x14ac:dyDescent="0.2">
      <c r="B629" s="72"/>
      <c r="C629" s="72"/>
      <c r="D629" s="72"/>
    </row>
    <row r="630" spans="2:4" ht="12.75" x14ac:dyDescent="0.2">
      <c r="B630" s="72"/>
      <c r="C630" s="72"/>
      <c r="D630" s="72"/>
    </row>
    <row r="631" spans="2:4" ht="12.75" x14ac:dyDescent="0.2">
      <c r="B631" s="72"/>
      <c r="C631" s="72"/>
      <c r="D631" s="72"/>
    </row>
    <row r="632" spans="2:4" ht="12.75" x14ac:dyDescent="0.2">
      <c r="B632" s="72"/>
      <c r="C632" s="72"/>
      <c r="D632" s="72"/>
    </row>
    <row r="633" spans="2:4" ht="12.75" x14ac:dyDescent="0.2">
      <c r="B633" s="72"/>
      <c r="C633" s="72"/>
      <c r="D633" s="72"/>
    </row>
    <row r="634" spans="2:4" ht="12.75" x14ac:dyDescent="0.2">
      <c r="B634" s="72"/>
      <c r="C634" s="72"/>
      <c r="D634" s="72"/>
    </row>
    <row r="635" spans="2:4" ht="12.75" x14ac:dyDescent="0.2">
      <c r="B635" s="72"/>
      <c r="C635" s="72"/>
      <c r="D635" s="72"/>
    </row>
    <row r="636" spans="2:4" ht="12.75" x14ac:dyDescent="0.2">
      <c r="B636" s="72"/>
      <c r="C636" s="72"/>
      <c r="D636" s="72"/>
    </row>
    <row r="637" spans="2:4" ht="12.75" x14ac:dyDescent="0.2">
      <c r="B637" s="72"/>
      <c r="C637" s="72"/>
      <c r="D637" s="72"/>
    </row>
    <row r="638" spans="2:4" ht="12.75" x14ac:dyDescent="0.2">
      <c r="B638" s="72"/>
      <c r="C638" s="72"/>
      <c r="D638" s="72"/>
    </row>
    <row r="639" spans="2:4" ht="12.75" x14ac:dyDescent="0.2">
      <c r="B639" s="72"/>
      <c r="C639" s="72"/>
      <c r="D639" s="72"/>
    </row>
    <row r="640" spans="2:4" ht="12.75" x14ac:dyDescent="0.2">
      <c r="B640" s="72"/>
      <c r="C640" s="72"/>
      <c r="D640" s="72"/>
    </row>
    <row r="641" spans="2:4" ht="12.75" x14ac:dyDescent="0.2">
      <c r="B641" s="72"/>
      <c r="C641" s="72"/>
      <c r="D641" s="72"/>
    </row>
    <row r="642" spans="2:4" ht="12.75" x14ac:dyDescent="0.2">
      <c r="B642" s="72"/>
      <c r="C642" s="72"/>
      <c r="D642" s="72"/>
    </row>
    <row r="643" spans="2:4" ht="12.75" x14ac:dyDescent="0.2">
      <c r="B643" s="72"/>
      <c r="C643" s="72"/>
      <c r="D643" s="72"/>
    </row>
    <row r="644" spans="2:4" ht="12.75" x14ac:dyDescent="0.2">
      <c r="B644" s="72"/>
      <c r="C644" s="72"/>
      <c r="D644" s="72"/>
    </row>
    <row r="645" spans="2:4" ht="12.75" x14ac:dyDescent="0.2">
      <c r="B645" s="72"/>
      <c r="C645" s="72"/>
      <c r="D645" s="72"/>
    </row>
    <row r="646" spans="2:4" ht="12.75" x14ac:dyDescent="0.2">
      <c r="B646" s="72"/>
      <c r="C646" s="72"/>
      <c r="D646" s="72"/>
    </row>
    <row r="647" spans="2:4" ht="12.75" x14ac:dyDescent="0.2">
      <c r="B647" s="72"/>
      <c r="C647" s="72"/>
      <c r="D647" s="72"/>
    </row>
    <row r="648" spans="2:4" ht="12.75" x14ac:dyDescent="0.2">
      <c r="B648" s="72"/>
      <c r="C648" s="72"/>
      <c r="D648" s="72"/>
    </row>
    <row r="649" spans="2:4" ht="12.75" x14ac:dyDescent="0.2">
      <c r="B649" s="72"/>
      <c r="C649" s="72"/>
      <c r="D649" s="72"/>
    </row>
    <row r="650" spans="2:4" ht="12.75" x14ac:dyDescent="0.2">
      <c r="B650" s="72"/>
      <c r="C650" s="72"/>
      <c r="D650" s="72"/>
    </row>
    <row r="651" spans="2:4" ht="12.75" x14ac:dyDescent="0.2">
      <c r="B651" s="72"/>
      <c r="C651" s="72"/>
      <c r="D651" s="72"/>
    </row>
    <row r="652" spans="2:4" ht="12.75" x14ac:dyDescent="0.2">
      <c r="B652" s="72"/>
      <c r="C652" s="72"/>
      <c r="D652" s="72"/>
    </row>
    <row r="653" spans="2:4" ht="12.75" x14ac:dyDescent="0.2">
      <c r="B653" s="72"/>
      <c r="C653" s="72"/>
      <c r="D653" s="72"/>
    </row>
    <row r="654" spans="2:4" ht="12.75" x14ac:dyDescent="0.2">
      <c r="B654" s="72"/>
      <c r="C654" s="72"/>
      <c r="D654" s="72"/>
    </row>
    <row r="655" spans="2:4" ht="12.75" x14ac:dyDescent="0.2">
      <c r="B655" s="72"/>
      <c r="C655" s="72"/>
      <c r="D655" s="72"/>
    </row>
    <row r="656" spans="2:4" ht="12.75" x14ac:dyDescent="0.2">
      <c r="B656" s="72"/>
      <c r="C656" s="72"/>
      <c r="D656" s="72"/>
    </row>
    <row r="657" spans="2:4" ht="12.75" x14ac:dyDescent="0.2">
      <c r="B657" s="72"/>
      <c r="C657" s="72"/>
      <c r="D657" s="72"/>
    </row>
    <row r="658" spans="2:4" ht="12.75" x14ac:dyDescent="0.2">
      <c r="B658" s="72"/>
      <c r="C658" s="72"/>
      <c r="D658" s="72"/>
    </row>
    <row r="659" spans="2:4" ht="12.75" x14ac:dyDescent="0.2">
      <c r="B659" s="72"/>
      <c r="C659" s="72"/>
      <c r="D659" s="72"/>
    </row>
    <row r="660" spans="2:4" ht="12.75" x14ac:dyDescent="0.2">
      <c r="B660" s="72"/>
      <c r="C660" s="72"/>
      <c r="D660" s="72"/>
    </row>
    <row r="661" spans="2:4" ht="12.75" x14ac:dyDescent="0.2">
      <c r="B661" s="72"/>
      <c r="C661" s="72"/>
      <c r="D661" s="72"/>
    </row>
    <row r="662" spans="2:4" ht="12.75" x14ac:dyDescent="0.2">
      <c r="B662" s="72"/>
      <c r="C662" s="72"/>
      <c r="D662" s="72"/>
    </row>
    <row r="663" spans="2:4" ht="12.75" x14ac:dyDescent="0.2">
      <c r="B663" s="72"/>
      <c r="C663" s="72"/>
      <c r="D663" s="72"/>
    </row>
    <row r="664" spans="2:4" ht="12.75" x14ac:dyDescent="0.2">
      <c r="B664" s="72"/>
      <c r="C664" s="72"/>
      <c r="D664" s="72"/>
    </row>
    <row r="665" spans="2:4" ht="12.75" x14ac:dyDescent="0.2">
      <c r="B665" s="72"/>
      <c r="C665" s="72"/>
      <c r="D665" s="72"/>
    </row>
    <row r="666" spans="2:4" ht="12.75" x14ac:dyDescent="0.2">
      <c r="B666" s="72"/>
      <c r="C666" s="72"/>
      <c r="D666" s="72"/>
    </row>
    <row r="667" spans="2:4" ht="12.75" x14ac:dyDescent="0.2">
      <c r="B667" s="72"/>
      <c r="C667" s="72"/>
      <c r="D667" s="72"/>
    </row>
    <row r="668" spans="2:4" ht="12.75" x14ac:dyDescent="0.2">
      <c r="B668" s="72"/>
      <c r="C668" s="72"/>
      <c r="D668" s="72"/>
    </row>
    <row r="669" spans="2:4" ht="12.75" x14ac:dyDescent="0.2">
      <c r="B669" s="72"/>
      <c r="C669" s="72"/>
      <c r="D669" s="72"/>
    </row>
    <row r="670" spans="2:4" ht="12.75" x14ac:dyDescent="0.2">
      <c r="B670" s="72"/>
      <c r="C670" s="72"/>
      <c r="D670" s="72"/>
    </row>
    <row r="671" spans="2:4" ht="12.75" x14ac:dyDescent="0.2">
      <c r="B671" s="72"/>
      <c r="C671" s="72"/>
      <c r="D671" s="72"/>
    </row>
    <row r="672" spans="2:4" ht="12.75" x14ac:dyDescent="0.2">
      <c r="B672" s="72"/>
      <c r="C672" s="72"/>
      <c r="D672" s="72"/>
    </row>
    <row r="673" spans="2:4" ht="12.75" x14ac:dyDescent="0.2">
      <c r="B673" s="72"/>
      <c r="C673" s="72"/>
      <c r="D673" s="72"/>
    </row>
    <row r="674" spans="2:4" ht="12.75" x14ac:dyDescent="0.2">
      <c r="B674" s="72"/>
      <c r="C674" s="72"/>
      <c r="D674" s="72"/>
    </row>
    <row r="675" spans="2:4" ht="12.75" x14ac:dyDescent="0.2">
      <c r="B675" s="72"/>
      <c r="C675" s="72"/>
      <c r="D675" s="72"/>
    </row>
    <row r="676" spans="2:4" ht="12.75" x14ac:dyDescent="0.2">
      <c r="B676" s="72"/>
      <c r="C676" s="72"/>
      <c r="D676" s="72"/>
    </row>
    <row r="677" spans="2:4" ht="12.75" x14ac:dyDescent="0.2">
      <c r="B677" s="72"/>
      <c r="C677" s="72"/>
      <c r="D677" s="72"/>
    </row>
    <row r="678" spans="2:4" ht="12.75" x14ac:dyDescent="0.2">
      <c r="B678" s="72"/>
      <c r="C678" s="72"/>
      <c r="D678" s="72"/>
    </row>
    <row r="679" spans="2:4" ht="12.75" x14ac:dyDescent="0.2">
      <c r="B679" s="72"/>
      <c r="C679" s="72"/>
      <c r="D679" s="72"/>
    </row>
    <row r="680" spans="2:4" ht="12.75" x14ac:dyDescent="0.2">
      <c r="B680" s="72"/>
      <c r="C680" s="72"/>
      <c r="D680" s="72"/>
    </row>
    <row r="681" spans="2:4" ht="12.75" x14ac:dyDescent="0.2">
      <c r="B681" s="72"/>
      <c r="C681" s="72"/>
      <c r="D681" s="72"/>
    </row>
    <row r="682" spans="2:4" ht="12.75" x14ac:dyDescent="0.2">
      <c r="B682" s="72"/>
      <c r="C682" s="72"/>
      <c r="D682" s="72"/>
    </row>
    <row r="683" spans="2:4" ht="12.75" x14ac:dyDescent="0.2">
      <c r="B683" s="72"/>
      <c r="C683" s="72"/>
      <c r="D683" s="72"/>
    </row>
    <row r="684" spans="2:4" ht="12.75" x14ac:dyDescent="0.2">
      <c r="B684" s="72"/>
      <c r="C684" s="72"/>
      <c r="D684" s="72"/>
    </row>
    <row r="685" spans="2:4" ht="12.75" x14ac:dyDescent="0.2">
      <c r="B685" s="72"/>
      <c r="C685" s="72"/>
      <c r="D685" s="72"/>
    </row>
    <row r="686" spans="2:4" ht="12.75" x14ac:dyDescent="0.2">
      <c r="B686" s="72"/>
      <c r="C686" s="72"/>
      <c r="D686" s="72"/>
    </row>
    <row r="687" spans="2:4" ht="12.75" x14ac:dyDescent="0.2">
      <c r="B687" s="72"/>
      <c r="C687" s="72"/>
      <c r="D687" s="72"/>
    </row>
    <row r="688" spans="2:4" ht="12.75" x14ac:dyDescent="0.2">
      <c r="B688" s="72"/>
      <c r="C688" s="72"/>
      <c r="D688" s="72"/>
    </row>
    <row r="689" spans="2:4" ht="12.75" x14ac:dyDescent="0.2">
      <c r="B689" s="72"/>
      <c r="C689" s="72"/>
      <c r="D689" s="72"/>
    </row>
    <row r="690" spans="2:4" ht="12.75" x14ac:dyDescent="0.2">
      <c r="B690" s="72"/>
      <c r="C690" s="72"/>
      <c r="D690" s="72"/>
    </row>
    <row r="691" spans="2:4" ht="12.75" x14ac:dyDescent="0.2">
      <c r="B691" s="72"/>
      <c r="C691" s="72"/>
      <c r="D691" s="72"/>
    </row>
    <row r="692" spans="2:4" ht="12.75" x14ac:dyDescent="0.2">
      <c r="B692" s="72"/>
      <c r="C692" s="72"/>
      <c r="D692" s="72"/>
    </row>
    <row r="693" spans="2:4" ht="12.75" x14ac:dyDescent="0.2">
      <c r="B693" s="72"/>
      <c r="C693" s="72"/>
      <c r="D693" s="72"/>
    </row>
    <row r="694" spans="2:4" ht="12.75" x14ac:dyDescent="0.2">
      <c r="B694" s="72"/>
      <c r="C694" s="72"/>
      <c r="D694" s="72"/>
    </row>
    <row r="695" spans="2:4" ht="12.75" x14ac:dyDescent="0.2">
      <c r="B695" s="72"/>
      <c r="C695" s="72"/>
      <c r="D695" s="72"/>
    </row>
    <row r="696" spans="2:4" ht="12.75" x14ac:dyDescent="0.2">
      <c r="B696" s="72"/>
      <c r="C696" s="72"/>
      <c r="D696" s="72"/>
    </row>
    <row r="697" spans="2:4" ht="12.75" x14ac:dyDescent="0.2">
      <c r="B697" s="72"/>
      <c r="C697" s="72"/>
      <c r="D697" s="72"/>
    </row>
    <row r="698" spans="2:4" ht="12.75" x14ac:dyDescent="0.2">
      <c r="B698" s="72"/>
      <c r="C698" s="72"/>
      <c r="D698" s="72"/>
    </row>
    <row r="699" spans="2:4" ht="12.75" x14ac:dyDescent="0.2">
      <c r="B699" s="72"/>
      <c r="C699" s="72"/>
      <c r="D699" s="72"/>
    </row>
    <row r="700" spans="2:4" ht="12.75" x14ac:dyDescent="0.2">
      <c r="B700" s="72"/>
      <c r="C700" s="72"/>
      <c r="D700" s="72"/>
    </row>
    <row r="701" spans="2:4" ht="12.75" x14ac:dyDescent="0.2">
      <c r="B701" s="72"/>
      <c r="C701" s="72"/>
      <c r="D701" s="72"/>
    </row>
    <row r="702" spans="2:4" ht="12.75" x14ac:dyDescent="0.2">
      <c r="B702" s="72"/>
      <c r="C702" s="72"/>
      <c r="D702" s="72"/>
    </row>
    <row r="703" spans="2:4" ht="12.75" x14ac:dyDescent="0.2">
      <c r="B703" s="72"/>
      <c r="C703" s="72"/>
      <c r="D703" s="72"/>
    </row>
    <row r="704" spans="2:4" ht="12.75" x14ac:dyDescent="0.2">
      <c r="B704" s="72"/>
      <c r="C704" s="72"/>
      <c r="D704" s="72"/>
    </row>
    <row r="705" spans="2:4" ht="12.75" x14ac:dyDescent="0.2">
      <c r="B705" s="72"/>
      <c r="C705" s="72"/>
      <c r="D705" s="72"/>
    </row>
    <row r="706" spans="2:4" ht="12.75" x14ac:dyDescent="0.2">
      <c r="B706" s="72"/>
      <c r="C706" s="72"/>
      <c r="D706" s="72"/>
    </row>
    <row r="707" spans="2:4" ht="12.75" x14ac:dyDescent="0.2">
      <c r="B707" s="72"/>
      <c r="C707" s="72"/>
      <c r="D707" s="72"/>
    </row>
    <row r="708" spans="2:4" ht="12.75" x14ac:dyDescent="0.2">
      <c r="B708" s="72"/>
      <c r="C708" s="72"/>
      <c r="D708" s="72"/>
    </row>
    <row r="709" spans="2:4" ht="12.75" x14ac:dyDescent="0.2">
      <c r="B709" s="72"/>
      <c r="C709" s="72"/>
      <c r="D709" s="72"/>
    </row>
    <row r="710" spans="2:4" ht="12.75" x14ac:dyDescent="0.2">
      <c r="B710" s="72"/>
      <c r="C710" s="72"/>
      <c r="D710" s="72"/>
    </row>
    <row r="711" spans="2:4" ht="12.75" x14ac:dyDescent="0.2">
      <c r="B711" s="72"/>
      <c r="C711" s="72"/>
      <c r="D711" s="72"/>
    </row>
    <row r="712" spans="2:4" ht="12.75" x14ac:dyDescent="0.2">
      <c r="B712" s="72"/>
      <c r="C712" s="72"/>
      <c r="D712" s="72"/>
    </row>
    <row r="713" spans="2:4" ht="12.75" x14ac:dyDescent="0.2">
      <c r="B713" s="72"/>
      <c r="C713" s="72"/>
      <c r="D713" s="72"/>
    </row>
    <row r="714" spans="2:4" ht="12.75" x14ac:dyDescent="0.2">
      <c r="B714" s="72"/>
      <c r="C714" s="72"/>
      <c r="D714" s="72"/>
    </row>
    <row r="715" spans="2:4" ht="12.75" x14ac:dyDescent="0.2">
      <c r="B715" s="72"/>
      <c r="C715" s="72"/>
      <c r="D715" s="72"/>
    </row>
    <row r="716" spans="2:4" ht="12.75" x14ac:dyDescent="0.2">
      <c r="B716" s="72"/>
      <c r="C716" s="72"/>
      <c r="D716" s="72"/>
    </row>
    <row r="717" spans="2:4" ht="12.75" x14ac:dyDescent="0.2">
      <c r="B717" s="72"/>
      <c r="C717" s="72"/>
      <c r="D717" s="72"/>
    </row>
    <row r="718" spans="2:4" ht="12.75" x14ac:dyDescent="0.2">
      <c r="B718" s="72"/>
      <c r="C718" s="72"/>
      <c r="D718" s="72"/>
    </row>
    <row r="719" spans="2:4" ht="12.75" x14ac:dyDescent="0.2">
      <c r="B719" s="72"/>
      <c r="C719" s="72"/>
      <c r="D719" s="72"/>
    </row>
    <row r="720" spans="2:4" ht="12.75" x14ac:dyDescent="0.2">
      <c r="B720" s="72"/>
      <c r="C720" s="72"/>
      <c r="D720" s="72"/>
    </row>
    <row r="721" spans="2:4" ht="12.75" x14ac:dyDescent="0.2">
      <c r="B721" s="72"/>
      <c r="C721" s="72"/>
      <c r="D721" s="72"/>
    </row>
    <row r="722" spans="2:4" ht="12.75" x14ac:dyDescent="0.2">
      <c r="B722" s="72"/>
      <c r="C722" s="72"/>
      <c r="D722" s="72"/>
    </row>
    <row r="723" spans="2:4" ht="12.75" x14ac:dyDescent="0.2">
      <c r="B723" s="72"/>
      <c r="C723" s="72"/>
      <c r="D723" s="72"/>
    </row>
    <row r="724" spans="2:4" ht="12.75" x14ac:dyDescent="0.2">
      <c r="B724" s="72"/>
      <c r="C724" s="72"/>
      <c r="D724" s="72"/>
    </row>
    <row r="725" spans="2:4" ht="12.75" x14ac:dyDescent="0.2">
      <c r="B725" s="72"/>
      <c r="C725" s="72"/>
      <c r="D725" s="72"/>
    </row>
    <row r="726" spans="2:4" ht="12.75" x14ac:dyDescent="0.2">
      <c r="B726" s="72"/>
      <c r="C726" s="72"/>
      <c r="D726" s="72"/>
    </row>
    <row r="727" spans="2:4" ht="12.75" x14ac:dyDescent="0.2">
      <c r="B727" s="72"/>
      <c r="C727" s="72"/>
      <c r="D727" s="72"/>
    </row>
    <row r="728" spans="2:4" ht="12.75" x14ac:dyDescent="0.2">
      <c r="B728" s="72"/>
      <c r="C728" s="72"/>
      <c r="D728" s="72"/>
    </row>
    <row r="729" spans="2:4" ht="12.75" x14ac:dyDescent="0.2">
      <c r="B729" s="72"/>
      <c r="C729" s="72"/>
      <c r="D729" s="72"/>
    </row>
    <row r="730" spans="2:4" ht="12.75" x14ac:dyDescent="0.2">
      <c r="B730" s="72"/>
      <c r="C730" s="72"/>
      <c r="D730" s="72"/>
    </row>
    <row r="731" spans="2:4" ht="12.75" x14ac:dyDescent="0.2">
      <c r="B731" s="72"/>
      <c r="C731" s="72"/>
      <c r="D731" s="72"/>
    </row>
    <row r="732" spans="2:4" ht="12.75" x14ac:dyDescent="0.2">
      <c r="B732" s="72"/>
      <c r="C732" s="72"/>
      <c r="D732" s="72"/>
    </row>
    <row r="733" spans="2:4" ht="12.75" x14ac:dyDescent="0.2">
      <c r="B733" s="72"/>
      <c r="C733" s="72"/>
      <c r="D733" s="72"/>
    </row>
    <row r="734" spans="2:4" ht="12.75" x14ac:dyDescent="0.2">
      <c r="B734" s="72"/>
      <c r="C734" s="72"/>
      <c r="D734" s="72"/>
    </row>
    <row r="735" spans="2:4" ht="12.75" x14ac:dyDescent="0.2">
      <c r="B735" s="72"/>
      <c r="C735" s="72"/>
      <c r="D735" s="72"/>
    </row>
    <row r="736" spans="2:4" ht="12.75" x14ac:dyDescent="0.2">
      <c r="B736" s="72"/>
      <c r="C736" s="72"/>
      <c r="D736" s="72"/>
    </row>
    <row r="737" spans="2:4" ht="12.75" x14ac:dyDescent="0.2">
      <c r="B737" s="72"/>
      <c r="C737" s="72"/>
      <c r="D737" s="72"/>
    </row>
    <row r="738" spans="2:4" ht="12.75" x14ac:dyDescent="0.2">
      <c r="B738" s="72"/>
      <c r="C738" s="72"/>
      <c r="D738" s="72"/>
    </row>
    <row r="739" spans="2:4" ht="12.75" x14ac:dyDescent="0.2">
      <c r="B739" s="72"/>
      <c r="C739" s="72"/>
      <c r="D739" s="72"/>
    </row>
    <row r="740" spans="2:4" ht="12.75" x14ac:dyDescent="0.2">
      <c r="B740" s="72"/>
      <c r="C740" s="72"/>
      <c r="D740" s="72"/>
    </row>
    <row r="741" spans="2:4" ht="12.75" x14ac:dyDescent="0.2">
      <c r="B741" s="72"/>
      <c r="C741" s="72"/>
      <c r="D741" s="72"/>
    </row>
    <row r="742" spans="2:4" ht="12.75" x14ac:dyDescent="0.2">
      <c r="B742" s="72"/>
      <c r="C742" s="72"/>
      <c r="D742" s="72"/>
    </row>
    <row r="743" spans="2:4" ht="12.75" x14ac:dyDescent="0.2">
      <c r="B743" s="72"/>
      <c r="C743" s="72"/>
      <c r="D743" s="72"/>
    </row>
    <row r="744" spans="2:4" ht="12.75" x14ac:dyDescent="0.2">
      <c r="B744" s="72"/>
      <c r="C744" s="72"/>
      <c r="D744" s="72"/>
    </row>
    <row r="745" spans="2:4" ht="12.75" x14ac:dyDescent="0.2">
      <c r="B745" s="72"/>
      <c r="C745" s="72"/>
      <c r="D745" s="72"/>
    </row>
    <row r="746" spans="2:4" ht="12.75" x14ac:dyDescent="0.2">
      <c r="B746" s="72"/>
      <c r="C746" s="72"/>
      <c r="D746" s="72"/>
    </row>
    <row r="747" spans="2:4" ht="12.75" x14ac:dyDescent="0.2">
      <c r="B747" s="72"/>
      <c r="C747" s="72"/>
      <c r="D747" s="72"/>
    </row>
    <row r="748" spans="2:4" ht="12.75" x14ac:dyDescent="0.2">
      <c r="B748" s="72"/>
      <c r="C748" s="72"/>
      <c r="D748" s="72"/>
    </row>
    <row r="749" spans="2:4" ht="12.75" x14ac:dyDescent="0.2">
      <c r="B749" s="72"/>
      <c r="C749" s="72"/>
      <c r="D749" s="72"/>
    </row>
    <row r="750" spans="2:4" ht="12.75" x14ac:dyDescent="0.2">
      <c r="B750" s="72"/>
      <c r="C750" s="72"/>
      <c r="D750" s="72"/>
    </row>
    <row r="751" spans="2:4" ht="12.75" x14ac:dyDescent="0.2">
      <c r="B751" s="72"/>
      <c r="C751" s="72"/>
      <c r="D751" s="72"/>
    </row>
    <row r="752" spans="2:4" ht="12.75" x14ac:dyDescent="0.2">
      <c r="B752" s="72"/>
      <c r="C752" s="72"/>
      <c r="D752" s="72"/>
    </row>
    <row r="753" spans="2:4" ht="12.75" x14ac:dyDescent="0.2">
      <c r="B753" s="72"/>
      <c r="C753" s="72"/>
      <c r="D753" s="72"/>
    </row>
    <row r="754" spans="2:4" ht="12.75" x14ac:dyDescent="0.2">
      <c r="B754" s="72"/>
      <c r="C754" s="72"/>
      <c r="D754" s="72"/>
    </row>
    <row r="755" spans="2:4" ht="12.75" x14ac:dyDescent="0.2">
      <c r="B755" s="72"/>
      <c r="C755" s="72"/>
      <c r="D755" s="72"/>
    </row>
    <row r="756" spans="2:4" ht="12.75" x14ac:dyDescent="0.2">
      <c r="B756" s="72"/>
      <c r="C756" s="72"/>
      <c r="D756" s="72"/>
    </row>
    <row r="757" spans="2:4" ht="12.75" x14ac:dyDescent="0.2">
      <c r="B757" s="72"/>
      <c r="C757" s="72"/>
      <c r="D757" s="72"/>
    </row>
    <row r="758" spans="2:4" ht="12.75" x14ac:dyDescent="0.2">
      <c r="B758" s="72"/>
      <c r="C758" s="72"/>
      <c r="D758" s="72"/>
    </row>
    <row r="759" spans="2:4" ht="12.75" x14ac:dyDescent="0.2">
      <c r="B759" s="72"/>
      <c r="C759" s="72"/>
      <c r="D759" s="72"/>
    </row>
    <row r="760" spans="2:4" ht="12.75" x14ac:dyDescent="0.2">
      <c r="B760" s="72"/>
      <c r="C760" s="72"/>
      <c r="D760" s="72"/>
    </row>
    <row r="761" spans="2:4" ht="12.75" x14ac:dyDescent="0.2">
      <c r="B761" s="72"/>
      <c r="C761" s="72"/>
      <c r="D761" s="72"/>
    </row>
    <row r="762" spans="2:4" ht="12.75" x14ac:dyDescent="0.2">
      <c r="B762" s="72"/>
      <c r="C762" s="72"/>
      <c r="D762" s="72"/>
    </row>
    <row r="763" spans="2:4" ht="12.75" x14ac:dyDescent="0.2">
      <c r="B763" s="72"/>
      <c r="C763" s="72"/>
      <c r="D763" s="72"/>
    </row>
    <row r="764" spans="2:4" ht="12.75" x14ac:dyDescent="0.2">
      <c r="B764" s="72"/>
      <c r="C764" s="72"/>
      <c r="D764" s="72"/>
    </row>
    <row r="765" spans="2:4" ht="12.75" x14ac:dyDescent="0.2">
      <c r="B765" s="72"/>
      <c r="C765" s="72"/>
      <c r="D765" s="72"/>
    </row>
    <row r="766" spans="2:4" ht="12.75" x14ac:dyDescent="0.2">
      <c r="B766" s="72"/>
      <c r="C766" s="72"/>
      <c r="D766" s="72"/>
    </row>
    <row r="767" spans="2:4" ht="12.75" x14ac:dyDescent="0.2">
      <c r="B767" s="72"/>
      <c r="C767" s="72"/>
      <c r="D767" s="72"/>
    </row>
    <row r="768" spans="2:4" ht="12.75" x14ac:dyDescent="0.2">
      <c r="B768" s="72"/>
      <c r="C768" s="72"/>
      <c r="D768" s="72"/>
    </row>
    <row r="769" spans="2:4" ht="12.75" x14ac:dyDescent="0.2">
      <c r="B769" s="72"/>
      <c r="C769" s="72"/>
      <c r="D769" s="72"/>
    </row>
    <row r="770" spans="2:4" ht="12.75" x14ac:dyDescent="0.2">
      <c r="B770" s="72"/>
      <c r="C770" s="72"/>
      <c r="D770" s="72"/>
    </row>
    <row r="771" spans="2:4" ht="12.75" x14ac:dyDescent="0.2">
      <c r="B771" s="72"/>
      <c r="C771" s="72"/>
      <c r="D771" s="72"/>
    </row>
    <row r="772" spans="2:4" ht="12.75" x14ac:dyDescent="0.2">
      <c r="B772" s="72"/>
      <c r="C772" s="72"/>
      <c r="D772" s="72"/>
    </row>
    <row r="773" spans="2:4" ht="12.75" x14ac:dyDescent="0.2">
      <c r="B773" s="72"/>
      <c r="C773" s="72"/>
      <c r="D773" s="72"/>
    </row>
    <row r="774" spans="2:4" ht="12.75" x14ac:dyDescent="0.2">
      <c r="B774" s="72"/>
      <c r="C774" s="72"/>
      <c r="D774" s="72"/>
    </row>
    <row r="775" spans="2:4" ht="12.75" x14ac:dyDescent="0.2">
      <c r="B775" s="72"/>
      <c r="C775" s="72"/>
      <c r="D775" s="72"/>
    </row>
    <row r="776" spans="2:4" ht="12.75" x14ac:dyDescent="0.2">
      <c r="B776" s="72"/>
      <c r="C776" s="72"/>
      <c r="D776" s="72"/>
    </row>
    <row r="777" spans="2:4" ht="12.75" x14ac:dyDescent="0.2">
      <c r="B777" s="72"/>
      <c r="C777" s="72"/>
      <c r="D777" s="72"/>
    </row>
    <row r="778" spans="2:4" ht="12.75" x14ac:dyDescent="0.2">
      <c r="B778" s="72"/>
      <c r="C778" s="72"/>
      <c r="D778" s="72"/>
    </row>
    <row r="779" spans="2:4" ht="12.75" x14ac:dyDescent="0.2">
      <c r="B779" s="72"/>
      <c r="C779" s="72"/>
      <c r="D779" s="72"/>
    </row>
    <row r="780" spans="2:4" ht="12.75" x14ac:dyDescent="0.2">
      <c r="B780" s="72"/>
      <c r="C780" s="72"/>
      <c r="D780" s="72"/>
    </row>
    <row r="781" spans="2:4" ht="12.75" x14ac:dyDescent="0.2">
      <c r="B781" s="72"/>
      <c r="C781" s="72"/>
      <c r="D781" s="72"/>
    </row>
    <row r="782" spans="2:4" ht="12.75" x14ac:dyDescent="0.2">
      <c r="B782" s="72"/>
      <c r="C782" s="72"/>
      <c r="D782" s="72"/>
    </row>
    <row r="783" spans="2:4" ht="12.75" x14ac:dyDescent="0.2">
      <c r="B783" s="72"/>
      <c r="C783" s="72"/>
      <c r="D783" s="72"/>
    </row>
    <row r="784" spans="2:4" ht="12.75" x14ac:dyDescent="0.2">
      <c r="B784" s="72"/>
      <c r="C784" s="72"/>
      <c r="D784" s="72"/>
    </row>
    <row r="785" spans="2:4" ht="12.75" x14ac:dyDescent="0.2">
      <c r="B785" s="72"/>
      <c r="C785" s="72"/>
      <c r="D785" s="72"/>
    </row>
    <row r="786" spans="2:4" ht="12.75" x14ac:dyDescent="0.2">
      <c r="B786" s="72"/>
      <c r="C786" s="72"/>
      <c r="D786" s="72"/>
    </row>
    <row r="787" spans="2:4" ht="12.75" x14ac:dyDescent="0.2">
      <c r="B787" s="72"/>
      <c r="C787" s="72"/>
      <c r="D787" s="72"/>
    </row>
    <row r="788" spans="2:4" ht="12.75" x14ac:dyDescent="0.2">
      <c r="B788" s="72"/>
      <c r="C788" s="72"/>
      <c r="D788" s="72"/>
    </row>
    <row r="789" spans="2:4" ht="12.75" x14ac:dyDescent="0.2">
      <c r="B789" s="72"/>
      <c r="C789" s="72"/>
      <c r="D789" s="72"/>
    </row>
    <row r="790" spans="2:4" ht="12.75" x14ac:dyDescent="0.2">
      <c r="B790" s="72"/>
      <c r="C790" s="72"/>
      <c r="D790" s="72"/>
    </row>
    <row r="791" spans="2:4" ht="12.75" x14ac:dyDescent="0.2">
      <c r="B791" s="72"/>
      <c r="C791" s="72"/>
      <c r="D791" s="72"/>
    </row>
    <row r="792" spans="2:4" ht="12.75" x14ac:dyDescent="0.2">
      <c r="B792" s="72"/>
      <c r="C792" s="72"/>
      <c r="D792" s="72"/>
    </row>
    <row r="793" spans="2:4" ht="12.75" x14ac:dyDescent="0.2">
      <c r="B793" s="72"/>
      <c r="C793" s="72"/>
      <c r="D793" s="72"/>
    </row>
    <row r="794" spans="2:4" ht="12.75" x14ac:dyDescent="0.2">
      <c r="B794" s="72"/>
      <c r="C794" s="72"/>
      <c r="D794" s="72"/>
    </row>
    <row r="795" spans="2:4" ht="12.75" x14ac:dyDescent="0.2">
      <c r="B795" s="72"/>
      <c r="C795" s="72"/>
      <c r="D795" s="72"/>
    </row>
    <row r="796" spans="2:4" ht="12.75" x14ac:dyDescent="0.2">
      <c r="B796" s="72"/>
      <c r="C796" s="72"/>
      <c r="D796" s="72"/>
    </row>
    <row r="797" spans="2:4" ht="12.75" x14ac:dyDescent="0.2">
      <c r="B797" s="72"/>
      <c r="C797" s="72"/>
      <c r="D797" s="72"/>
    </row>
    <row r="798" spans="2:4" ht="12.75" x14ac:dyDescent="0.2">
      <c r="B798" s="72"/>
      <c r="C798" s="72"/>
      <c r="D798" s="72"/>
    </row>
    <row r="799" spans="2:4" ht="12.75" x14ac:dyDescent="0.2">
      <c r="B799" s="72"/>
      <c r="C799" s="72"/>
      <c r="D799" s="72"/>
    </row>
    <row r="800" spans="2:4" ht="12.75" x14ac:dyDescent="0.2">
      <c r="B800" s="72"/>
      <c r="C800" s="72"/>
      <c r="D800" s="72"/>
    </row>
    <row r="801" spans="2:4" ht="12.75" x14ac:dyDescent="0.2">
      <c r="B801" s="72"/>
      <c r="C801" s="72"/>
      <c r="D801" s="72"/>
    </row>
    <row r="802" spans="2:4" ht="12.75" x14ac:dyDescent="0.2">
      <c r="B802" s="72"/>
      <c r="C802" s="72"/>
      <c r="D802" s="72"/>
    </row>
    <row r="803" spans="2:4" ht="12.75" x14ac:dyDescent="0.2">
      <c r="B803" s="72"/>
      <c r="C803" s="72"/>
      <c r="D803" s="72"/>
    </row>
    <row r="804" spans="2:4" ht="12.75" x14ac:dyDescent="0.2">
      <c r="B804" s="72"/>
      <c r="C804" s="72"/>
      <c r="D804" s="72"/>
    </row>
    <row r="805" spans="2:4" ht="12.75" x14ac:dyDescent="0.2">
      <c r="B805" s="72"/>
      <c r="C805" s="72"/>
      <c r="D805" s="72"/>
    </row>
    <row r="806" spans="2:4" ht="12.75" x14ac:dyDescent="0.2">
      <c r="B806" s="72"/>
      <c r="C806" s="72"/>
      <c r="D806" s="72"/>
    </row>
    <row r="807" spans="2:4" ht="12.75" x14ac:dyDescent="0.2">
      <c r="B807" s="72"/>
      <c r="C807" s="72"/>
      <c r="D807" s="72"/>
    </row>
    <row r="808" spans="2:4" ht="12.75" x14ac:dyDescent="0.2">
      <c r="B808" s="72"/>
      <c r="C808" s="72"/>
      <c r="D808" s="72"/>
    </row>
    <row r="809" spans="2:4" ht="12.75" x14ac:dyDescent="0.2">
      <c r="B809" s="72"/>
      <c r="C809" s="72"/>
      <c r="D809" s="72"/>
    </row>
    <row r="810" spans="2:4" ht="12.75" x14ac:dyDescent="0.2">
      <c r="B810" s="72"/>
      <c r="C810" s="72"/>
      <c r="D810" s="72"/>
    </row>
    <row r="811" spans="2:4" ht="12.75" x14ac:dyDescent="0.2">
      <c r="B811" s="72"/>
      <c r="C811" s="72"/>
      <c r="D811" s="72"/>
    </row>
    <row r="812" spans="2:4" ht="12.75" x14ac:dyDescent="0.2">
      <c r="B812" s="72"/>
      <c r="C812" s="72"/>
      <c r="D812" s="72"/>
    </row>
    <row r="813" spans="2:4" ht="12.75" x14ac:dyDescent="0.2">
      <c r="B813" s="72"/>
      <c r="C813" s="72"/>
      <c r="D813" s="72"/>
    </row>
    <row r="814" spans="2:4" ht="12.75" x14ac:dyDescent="0.2">
      <c r="B814" s="72"/>
      <c r="C814" s="72"/>
      <c r="D814" s="72"/>
    </row>
    <row r="815" spans="2:4" ht="12.75" x14ac:dyDescent="0.2">
      <c r="B815" s="72"/>
      <c r="C815" s="72"/>
      <c r="D815" s="72"/>
    </row>
    <row r="816" spans="2:4" ht="12.75" x14ac:dyDescent="0.2">
      <c r="B816" s="72"/>
      <c r="C816" s="72"/>
      <c r="D816" s="72"/>
    </row>
    <row r="817" spans="2:4" ht="12.75" x14ac:dyDescent="0.2">
      <c r="B817" s="72"/>
      <c r="C817" s="72"/>
      <c r="D817" s="72"/>
    </row>
    <row r="818" spans="2:4" ht="12.75" x14ac:dyDescent="0.2">
      <c r="B818" s="72"/>
      <c r="C818" s="72"/>
      <c r="D818" s="72"/>
    </row>
    <row r="819" spans="2:4" ht="12.75" x14ac:dyDescent="0.2">
      <c r="B819" s="72"/>
      <c r="C819" s="72"/>
      <c r="D819" s="72"/>
    </row>
    <row r="820" spans="2:4" ht="12.75" x14ac:dyDescent="0.2">
      <c r="B820" s="72"/>
      <c r="C820" s="72"/>
      <c r="D820" s="72"/>
    </row>
    <row r="821" spans="2:4" ht="12.75" x14ac:dyDescent="0.2">
      <c r="B821" s="72"/>
      <c r="C821" s="72"/>
      <c r="D821" s="72"/>
    </row>
    <row r="822" spans="2:4" ht="12.75" x14ac:dyDescent="0.2">
      <c r="B822" s="72"/>
      <c r="C822" s="72"/>
      <c r="D822" s="72"/>
    </row>
    <row r="823" spans="2:4" ht="12.75" x14ac:dyDescent="0.2">
      <c r="B823" s="72"/>
      <c r="C823" s="72"/>
      <c r="D823" s="72"/>
    </row>
    <row r="824" spans="2:4" ht="12.75" x14ac:dyDescent="0.2">
      <c r="B824" s="72"/>
      <c r="C824" s="72"/>
      <c r="D824" s="72"/>
    </row>
    <row r="825" spans="2:4" ht="12.75" x14ac:dyDescent="0.2">
      <c r="B825" s="72"/>
      <c r="C825" s="72"/>
      <c r="D825" s="72"/>
    </row>
    <row r="826" spans="2:4" ht="12.75" x14ac:dyDescent="0.2">
      <c r="B826" s="72"/>
      <c r="C826" s="72"/>
      <c r="D826" s="72"/>
    </row>
    <row r="827" spans="2:4" ht="12.75" x14ac:dyDescent="0.2">
      <c r="B827" s="72"/>
      <c r="C827" s="72"/>
      <c r="D827" s="72"/>
    </row>
    <row r="828" spans="2:4" ht="12.75" x14ac:dyDescent="0.2">
      <c r="B828" s="72"/>
      <c r="C828" s="72"/>
      <c r="D828" s="72"/>
    </row>
    <row r="829" spans="2:4" ht="12.75" x14ac:dyDescent="0.2">
      <c r="B829" s="72"/>
      <c r="C829" s="72"/>
      <c r="D829" s="72"/>
    </row>
    <row r="830" spans="2:4" ht="12.75" x14ac:dyDescent="0.2">
      <c r="B830" s="72"/>
      <c r="C830" s="72"/>
      <c r="D830" s="72"/>
    </row>
    <row r="831" spans="2:4" ht="12.75" x14ac:dyDescent="0.2">
      <c r="B831" s="72"/>
      <c r="C831" s="72"/>
      <c r="D831" s="72"/>
    </row>
    <row r="832" spans="2:4" ht="12.75" x14ac:dyDescent="0.2">
      <c r="B832" s="72"/>
      <c r="C832" s="72"/>
      <c r="D832" s="72"/>
    </row>
    <row r="833" spans="2:4" ht="12.75" x14ac:dyDescent="0.2">
      <c r="B833" s="72"/>
      <c r="C833" s="72"/>
      <c r="D833" s="72"/>
    </row>
    <row r="834" spans="2:4" ht="12.75" x14ac:dyDescent="0.2">
      <c r="B834" s="72"/>
      <c r="C834" s="72"/>
      <c r="D834" s="72"/>
    </row>
    <row r="835" spans="2:4" ht="12.75" x14ac:dyDescent="0.2">
      <c r="B835" s="72"/>
      <c r="C835" s="72"/>
      <c r="D835" s="72"/>
    </row>
    <row r="836" spans="2:4" ht="12.75" x14ac:dyDescent="0.2">
      <c r="B836" s="72"/>
      <c r="C836" s="72"/>
      <c r="D836" s="72"/>
    </row>
    <row r="837" spans="2:4" ht="12.75" x14ac:dyDescent="0.2">
      <c r="B837" s="72"/>
      <c r="C837" s="72"/>
      <c r="D837" s="72"/>
    </row>
    <row r="838" spans="2:4" ht="12.75" x14ac:dyDescent="0.2">
      <c r="B838" s="72"/>
      <c r="C838" s="72"/>
      <c r="D838" s="72"/>
    </row>
    <row r="839" spans="2:4" ht="12.75" x14ac:dyDescent="0.2">
      <c r="B839" s="72"/>
      <c r="C839" s="72"/>
      <c r="D839" s="72"/>
    </row>
    <row r="840" spans="2:4" ht="12.75" x14ac:dyDescent="0.2">
      <c r="B840" s="72"/>
      <c r="C840" s="72"/>
      <c r="D840" s="72"/>
    </row>
    <row r="841" spans="2:4" ht="12.75" x14ac:dyDescent="0.2">
      <c r="B841" s="72"/>
      <c r="C841" s="72"/>
      <c r="D841" s="72"/>
    </row>
    <row r="842" spans="2:4" ht="12.75" x14ac:dyDescent="0.2">
      <c r="B842" s="72"/>
      <c r="C842" s="72"/>
      <c r="D842" s="72"/>
    </row>
    <row r="843" spans="2:4" ht="12.75" x14ac:dyDescent="0.2">
      <c r="B843" s="72"/>
      <c r="C843" s="72"/>
      <c r="D843" s="72"/>
    </row>
    <row r="844" spans="2:4" ht="12.75" x14ac:dyDescent="0.2">
      <c r="B844" s="72"/>
      <c r="C844" s="72"/>
      <c r="D844" s="72"/>
    </row>
    <row r="845" spans="2:4" ht="12.75" x14ac:dyDescent="0.2">
      <c r="B845" s="72"/>
      <c r="C845" s="72"/>
      <c r="D845" s="72"/>
    </row>
    <row r="846" spans="2:4" ht="12.75" x14ac:dyDescent="0.2">
      <c r="B846" s="72"/>
      <c r="C846" s="72"/>
      <c r="D846" s="72"/>
    </row>
    <row r="847" spans="2:4" ht="12.75" x14ac:dyDescent="0.2">
      <c r="B847" s="72"/>
      <c r="C847" s="72"/>
      <c r="D847" s="72"/>
    </row>
    <row r="848" spans="2:4" ht="12.75" x14ac:dyDescent="0.2">
      <c r="B848" s="72"/>
      <c r="C848" s="72"/>
      <c r="D848" s="72"/>
    </row>
    <row r="849" spans="2:4" ht="12.75" x14ac:dyDescent="0.2">
      <c r="B849" s="72"/>
      <c r="C849" s="72"/>
      <c r="D849" s="72"/>
    </row>
    <row r="850" spans="2:4" ht="12.75" x14ac:dyDescent="0.2">
      <c r="B850" s="72"/>
      <c r="C850" s="72"/>
      <c r="D850" s="72"/>
    </row>
    <row r="851" spans="2:4" ht="12.75" x14ac:dyDescent="0.2">
      <c r="B851" s="72"/>
      <c r="C851" s="72"/>
      <c r="D851" s="72"/>
    </row>
    <row r="852" spans="2:4" ht="12.75" x14ac:dyDescent="0.2">
      <c r="B852" s="72"/>
      <c r="C852" s="72"/>
      <c r="D852" s="72"/>
    </row>
    <row r="853" spans="2:4" ht="12.75" x14ac:dyDescent="0.2">
      <c r="B853" s="72"/>
      <c r="C853" s="72"/>
      <c r="D853" s="72"/>
    </row>
    <row r="854" spans="2:4" ht="12.75" x14ac:dyDescent="0.2">
      <c r="B854" s="72"/>
      <c r="C854" s="72"/>
      <c r="D854" s="72"/>
    </row>
    <row r="855" spans="2:4" ht="12.75" x14ac:dyDescent="0.2">
      <c r="B855" s="72"/>
      <c r="C855" s="72"/>
      <c r="D855" s="72"/>
    </row>
    <row r="856" spans="2:4" ht="12.75" x14ac:dyDescent="0.2">
      <c r="B856" s="72"/>
      <c r="C856" s="72"/>
      <c r="D856" s="72"/>
    </row>
    <row r="857" spans="2:4" ht="12.75" x14ac:dyDescent="0.2">
      <c r="B857" s="72"/>
      <c r="C857" s="72"/>
      <c r="D857" s="72"/>
    </row>
    <row r="858" spans="2:4" ht="12.75" x14ac:dyDescent="0.2">
      <c r="B858" s="72"/>
      <c r="C858" s="72"/>
      <c r="D858" s="72"/>
    </row>
    <row r="859" spans="2:4" ht="12.75" x14ac:dyDescent="0.2">
      <c r="B859" s="72"/>
      <c r="C859" s="72"/>
      <c r="D859" s="72"/>
    </row>
    <row r="860" spans="2:4" ht="12.75" x14ac:dyDescent="0.2">
      <c r="B860" s="72"/>
      <c r="C860" s="72"/>
      <c r="D860" s="72"/>
    </row>
    <row r="861" spans="2:4" ht="12.75" x14ac:dyDescent="0.2">
      <c r="B861" s="72"/>
      <c r="C861" s="72"/>
      <c r="D861" s="72"/>
    </row>
    <row r="862" spans="2:4" ht="12.75" x14ac:dyDescent="0.2">
      <c r="B862" s="72"/>
      <c r="C862" s="72"/>
      <c r="D862" s="72"/>
    </row>
    <row r="863" spans="2:4" ht="12.75" x14ac:dyDescent="0.2">
      <c r="B863" s="72"/>
      <c r="C863" s="72"/>
      <c r="D863" s="72"/>
    </row>
    <row r="864" spans="2:4" ht="12.75" x14ac:dyDescent="0.2">
      <c r="B864" s="72"/>
      <c r="C864" s="72"/>
      <c r="D864" s="72"/>
    </row>
    <row r="865" spans="2:4" ht="12.75" x14ac:dyDescent="0.2">
      <c r="B865" s="72"/>
      <c r="C865" s="72"/>
      <c r="D865" s="72"/>
    </row>
    <row r="866" spans="2:4" ht="12.75" x14ac:dyDescent="0.2">
      <c r="B866" s="72"/>
      <c r="C866" s="72"/>
      <c r="D866" s="72"/>
    </row>
    <row r="867" spans="2:4" ht="12.75" x14ac:dyDescent="0.2">
      <c r="B867" s="72"/>
      <c r="C867" s="72"/>
      <c r="D867" s="72"/>
    </row>
    <row r="868" spans="2:4" ht="12.75" x14ac:dyDescent="0.2">
      <c r="B868" s="72"/>
      <c r="C868" s="72"/>
      <c r="D868" s="72"/>
    </row>
    <row r="869" spans="2:4" ht="12.75" x14ac:dyDescent="0.2">
      <c r="B869" s="72"/>
      <c r="C869" s="72"/>
      <c r="D869" s="72"/>
    </row>
    <row r="870" spans="2:4" ht="12.75" x14ac:dyDescent="0.2">
      <c r="B870" s="72"/>
      <c r="C870" s="72"/>
      <c r="D870" s="72"/>
    </row>
    <row r="871" spans="2:4" ht="12.75" x14ac:dyDescent="0.2">
      <c r="B871" s="72"/>
      <c r="C871" s="72"/>
      <c r="D871" s="72"/>
    </row>
    <row r="872" spans="2:4" ht="12.75" x14ac:dyDescent="0.2">
      <c r="B872" s="72"/>
      <c r="C872" s="72"/>
      <c r="D872" s="72"/>
    </row>
    <row r="873" spans="2:4" ht="12.75" x14ac:dyDescent="0.2">
      <c r="B873" s="72"/>
      <c r="C873" s="72"/>
      <c r="D873" s="72"/>
    </row>
    <row r="874" spans="2:4" ht="12.75" x14ac:dyDescent="0.2">
      <c r="B874" s="72"/>
      <c r="C874" s="72"/>
      <c r="D874" s="72"/>
    </row>
    <row r="875" spans="2:4" ht="12.75" x14ac:dyDescent="0.2">
      <c r="B875" s="72"/>
      <c r="C875" s="72"/>
      <c r="D875" s="72"/>
    </row>
    <row r="876" spans="2:4" ht="12.75" x14ac:dyDescent="0.2">
      <c r="B876" s="72"/>
      <c r="C876" s="72"/>
      <c r="D876" s="72"/>
    </row>
    <row r="877" spans="2:4" ht="12.75" x14ac:dyDescent="0.2">
      <c r="B877" s="72"/>
      <c r="C877" s="72"/>
      <c r="D877" s="72"/>
    </row>
    <row r="878" spans="2:4" ht="12.75" x14ac:dyDescent="0.2">
      <c r="B878" s="72"/>
      <c r="C878" s="72"/>
      <c r="D878" s="72"/>
    </row>
    <row r="879" spans="2:4" ht="12.75" x14ac:dyDescent="0.2">
      <c r="B879" s="72"/>
      <c r="C879" s="72"/>
      <c r="D879" s="72"/>
    </row>
    <row r="880" spans="2:4" ht="12.75" x14ac:dyDescent="0.2">
      <c r="B880" s="72"/>
      <c r="C880" s="72"/>
      <c r="D880" s="72"/>
    </row>
    <row r="881" spans="2:4" ht="12.75" x14ac:dyDescent="0.2">
      <c r="B881" s="72"/>
      <c r="C881" s="72"/>
      <c r="D881" s="72"/>
    </row>
    <row r="882" spans="2:4" ht="12.75" x14ac:dyDescent="0.2">
      <c r="B882" s="72"/>
      <c r="C882" s="72"/>
      <c r="D882" s="72"/>
    </row>
    <row r="883" spans="2:4" ht="12.75" x14ac:dyDescent="0.2">
      <c r="B883" s="72"/>
      <c r="C883" s="72"/>
      <c r="D883" s="72"/>
    </row>
    <row r="884" spans="2:4" ht="12.75" x14ac:dyDescent="0.2">
      <c r="B884" s="72"/>
      <c r="C884" s="72"/>
      <c r="D884" s="72"/>
    </row>
    <row r="885" spans="2:4" ht="12.75" x14ac:dyDescent="0.2">
      <c r="B885" s="72"/>
      <c r="C885" s="72"/>
      <c r="D885" s="72"/>
    </row>
    <row r="886" spans="2:4" ht="12.75" x14ac:dyDescent="0.2">
      <c r="B886" s="72"/>
      <c r="C886" s="72"/>
      <c r="D886" s="72"/>
    </row>
    <row r="887" spans="2:4" ht="12.75" x14ac:dyDescent="0.2">
      <c r="B887" s="72"/>
      <c r="C887" s="72"/>
      <c r="D887" s="72"/>
    </row>
    <row r="888" spans="2:4" ht="12.75" x14ac:dyDescent="0.2">
      <c r="B888" s="72"/>
      <c r="C888" s="72"/>
      <c r="D888" s="72"/>
    </row>
    <row r="889" spans="2:4" ht="12.75" x14ac:dyDescent="0.2">
      <c r="B889" s="72"/>
      <c r="C889" s="72"/>
      <c r="D889" s="72"/>
    </row>
    <row r="890" spans="2:4" ht="12.75" x14ac:dyDescent="0.2">
      <c r="B890" s="72"/>
      <c r="C890" s="72"/>
      <c r="D890" s="72"/>
    </row>
    <row r="891" spans="2:4" ht="12.75" x14ac:dyDescent="0.2">
      <c r="B891" s="72"/>
      <c r="C891" s="72"/>
      <c r="D891" s="72"/>
    </row>
    <row r="892" spans="2:4" ht="12.75" x14ac:dyDescent="0.2">
      <c r="B892" s="72"/>
      <c r="C892" s="72"/>
      <c r="D892" s="72"/>
    </row>
    <row r="893" spans="2:4" ht="12.75" x14ac:dyDescent="0.2">
      <c r="B893" s="72"/>
      <c r="C893" s="72"/>
      <c r="D893" s="72"/>
    </row>
    <row r="894" spans="2:4" ht="12.75" x14ac:dyDescent="0.2">
      <c r="B894" s="72"/>
      <c r="C894" s="72"/>
      <c r="D894" s="72"/>
    </row>
    <row r="895" spans="2:4" ht="12.75" x14ac:dyDescent="0.2">
      <c r="B895" s="72"/>
      <c r="C895" s="72"/>
      <c r="D895" s="72"/>
    </row>
    <row r="896" spans="2:4" ht="12.75" x14ac:dyDescent="0.2">
      <c r="B896" s="72"/>
      <c r="C896" s="72"/>
      <c r="D896" s="72"/>
    </row>
    <row r="897" spans="2:4" ht="12.75" x14ac:dyDescent="0.2">
      <c r="B897" s="72"/>
      <c r="C897" s="72"/>
      <c r="D897" s="72"/>
    </row>
    <row r="898" spans="2:4" ht="12.75" x14ac:dyDescent="0.2">
      <c r="B898" s="72"/>
      <c r="C898" s="72"/>
      <c r="D898" s="72"/>
    </row>
    <row r="899" spans="2:4" ht="12.75" x14ac:dyDescent="0.2">
      <c r="B899" s="72"/>
      <c r="C899" s="72"/>
      <c r="D899" s="72"/>
    </row>
    <row r="900" spans="2:4" ht="12.75" x14ac:dyDescent="0.2">
      <c r="B900" s="72"/>
      <c r="C900" s="72"/>
      <c r="D900" s="72"/>
    </row>
    <row r="901" spans="2:4" ht="12.75" x14ac:dyDescent="0.2">
      <c r="B901" s="72"/>
      <c r="C901" s="72"/>
      <c r="D901" s="72"/>
    </row>
    <row r="902" spans="2:4" ht="12.75" x14ac:dyDescent="0.2">
      <c r="B902" s="72"/>
      <c r="C902" s="72"/>
      <c r="D902" s="72"/>
    </row>
    <row r="903" spans="2:4" ht="12.75" x14ac:dyDescent="0.2">
      <c r="B903" s="72"/>
      <c r="C903" s="72"/>
      <c r="D903" s="72"/>
    </row>
    <row r="904" spans="2:4" ht="12.75" x14ac:dyDescent="0.2">
      <c r="B904" s="72"/>
      <c r="C904" s="72"/>
      <c r="D904" s="72"/>
    </row>
    <row r="905" spans="2:4" ht="12.75" x14ac:dyDescent="0.2">
      <c r="B905" s="72"/>
      <c r="C905" s="72"/>
      <c r="D905" s="72"/>
    </row>
    <row r="906" spans="2:4" ht="12.75" x14ac:dyDescent="0.2">
      <c r="B906" s="72"/>
      <c r="C906" s="72"/>
      <c r="D906" s="72"/>
    </row>
    <row r="907" spans="2:4" ht="12.75" x14ac:dyDescent="0.2">
      <c r="B907" s="72"/>
      <c r="C907" s="72"/>
      <c r="D907" s="72"/>
    </row>
    <row r="908" spans="2:4" ht="12.75" x14ac:dyDescent="0.2">
      <c r="B908" s="72"/>
      <c r="C908" s="72"/>
      <c r="D908" s="72"/>
    </row>
    <row r="909" spans="2:4" ht="12.75" x14ac:dyDescent="0.2">
      <c r="B909" s="72"/>
      <c r="C909" s="72"/>
      <c r="D909" s="72"/>
    </row>
    <row r="910" spans="2:4" ht="12.75" x14ac:dyDescent="0.2">
      <c r="B910" s="72"/>
      <c r="C910" s="72"/>
      <c r="D910" s="72"/>
    </row>
    <row r="911" spans="2:4" ht="12.75" x14ac:dyDescent="0.2">
      <c r="B911" s="72"/>
      <c r="C911" s="72"/>
      <c r="D911" s="72"/>
    </row>
    <row r="912" spans="2:4" ht="12.75" x14ac:dyDescent="0.2">
      <c r="B912" s="72"/>
      <c r="C912" s="72"/>
      <c r="D912" s="72"/>
    </row>
    <row r="913" spans="2:4" ht="12.75" x14ac:dyDescent="0.2">
      <c r="B913" s="72"/>
      <c r="C913" s="72"/>
      <c r="D913" s="72"/>
    </row>
    <row r="914" spans="2:4" ht="12.75" x14ac:dyDescent="0.2">
      <c r="B914" s="72"/>
      <c r="C914" s="72"/>
      <c r="D914" s="72"/>
    </row>
    <row r="915" spans="2:4" ht="12.75" x14ac:dyDescent="0.2">
      <c r="B915" s="72"/>
      <c r="C915" s="72"/>
      <c r="D915" s="72"/>
    </row>
    <row r="916" spans="2:4" ht="12.75" x14ac:dyDescent="0.2">
      <c r="B916" s="72"/>
      <c r="C916" s="72"/>
      <c r="D916" s="72"/>
    </row>
    <row r="917" spans="2:4" ht="12.75" x14ac:dyDescent="0.2">
      <c r="B917" s="72"/>
      <c r="C917" s="72"/>
      <c r="D917" s="72"/>
    </row>
    <row r="918" spans="2:4" ht="12.75" x14ac:dyDescent="0.2">
      <c r="B918" s="72"/>
      <c r="C918" s="72"/>
      <c r="D918" s="72"/>
    </row>
    <row r="919" spans="2:4" ht="12.75" x14ac:dyDescent="0.2">
      <c r="B919" s="72"/>
      <c r="C919" s="72"/>
      <c r="D919" s="72"/>
    </row>
    <row r="920" spans="2:4" ht="12.75" x14ac:dyDescent="0.2">
      <c r="B920" s="72"/>
      <c r="C920" s="72"/>
      <c r="D920" s="72"/>
    </row>
    <row r="921" spans="2:4" ht="12.75" x14ac:dyDescent="0.2">
      <c r="B921" s="72"/>
      <c r="C921" s="72"/>
      <c r="D921" s="72"/>
    </row>
    <row r="922" spans="2:4" ht="12.75" x14ac:dyDescent="0.2">
      <c r="B922" s="72"/>
      <c r="C922" s="72"/>
      <c r="D922" s="72"/>
    </row>
    <row r="923" spans="2:4" ht="12.75" x14ac:dyDescent="0.2">
      <c r="B923" s="72"/>
      <c r="C923" s="72"/>
      <c r="D923" s="72"/>
    </row>
    <row r="924" spans="2:4" ht="12.75" x14ac:dyDescent="0.2">
      <c r="B924" s="72"/>
      <c r="C924" s="72"/>
      <c r="D924" s="72"/>
    </row>
    <row r="925" spans="2:4" ht="12.75" x14ac:dyDescent="0.2">
      <c r="B925" s="72"/>
      <c r="C925" s="72"/>
      <c r="D925" s="72"/>
    </row>
    <row r="926" spans="2:4" ht="12.75" x14ac:dyDescent="0.2">
      <c r="B926" s="72"/>
      <c r="C926" s="72"/>
      <c r="D926" s="72"/>
    </row>
    <row r="927" spans="2:4" ht="12.75" x14ac:dyDescent="0.2">
      <c r="B927" s="72"/>
      <c r="C927" s="72"/>
      <c r="D927" s="72"/>
    </row>
    <row r="928" spans="2:4" ht="12.75" x14ac:dyDescent="0.2">
      <c r="B928" s="72"/>
      <c r="C928" s="72"/>
      <c r="D928" s="72"/>
    </row>
    <row r="929" spans="2:4" ht="12.75" x14ac:dyDescent="0.2">
      <c r="B929" s="72"/>
      <c r="C929" s="72"/>
      <c r="D929" s="72"/>
    </row>
    <row r="930" spans="2:4" ht="12.75" x14ac:dyDescent="0.2">
      <c r="B930" s="72"/>
      <c r="C930" s="72"/>
      <c r="D930" s="72"/>
    </row>
    <row r="931" spans="2:4" ht="12.75" x14ac:dyDescent="0.2">
      <c r="B931" s="72"/>
      <c r="C931" s="72"/>
      <c r="D931" s="72"/>
    </row>
    <row r="932" spans="2:4" ht="12.75" x14ac:dyDescent="0.2">
      <c r="B932" s="72"/>
      <c r="C932" s="72"/>
      <c r="D932" s="72"/>
    </row>
    <row r="933" spans="2:4" ht="12.75" x14ac:dyDescent="0.2">
      <c r="B933" s="72"/>
      <c r="C933" s="72"/>
      <c r="D933" s="72"/>
    </row>
    <row r="934" spans="2:4" ht="12.75" x14ac:dyDescent="0.2">
      <c r="B934" s="72"/>
      <c r="C934" s="72"/>
      <c r="D934" s="72"/>
    </row>
    <row r="935" spans="2:4" ht="12.75" x14ac:dyDescent="0.2">
      <c r="B935" s="72"/>
      <c r="C935" s="72"/>
      <c r="D935" s="72"/>
    </row>
    <row r="936" spans="2:4" ht="12.75" x14ac:dyDescent="0.2">
      <c r="B936" s="72"/>
      <c r="C936" s="72"/>
      <c r="D936" s="72"/>
    </row>
    <row r="937" spans="2:4" ht="12.75" x14ac:dyDescent="0.2">
      <c r="B937" s="72"/>
      <c r="C937" s="72"/>
      <c r="D937" s="72"/>
    </row>
    <row r="938" spans="2:4" ht="12.75" x14ac:dyDescent="0.2">
      <c r="B938" s="72"/>
      <c r="C938" s="72"/>
      <c r="D938" s="72"/>
    </row>
    <row r="939" spans="2:4" ht="12.75" x14ac:dyDescent="0.2">
      <c r="B939" s="72"/>
      <c r="C939" s="72"/>
      <c r="D939" s="72"/>
    </row>
    <row r="940" spans="2:4" ht="12.75" x14ac:dyDescent="0.2">
      <c r="B940" s="72"/>
      <c r="C940" s="72"/>
      <c r="D940" s="72"/>
    </row>
    <row r="941" spans="2:4" ht="12.75" x14ac:dyDescent="0.2">
      <c r="B941" s="72"/>
      <c r="C941" s="72"/>
      <c r="D941" s="72"/>
    </row>
    <row r="942" spans="2:4" ht="12.75" x14ac:dyDescent="0.2">
      <c r="B942" s="72"/>
      <c r="C942" s="72"/>
      <c r="D942" s="72"/>
    </row>
    <row r="943" spans="2:4" ht="12.75" x14ac:dyDescent="0.2">
      <c r="B943" s="72"/>
      <c r="C943" s="72"/>
      <c r="D943" s="72"/>
    </row>
    <row r="944" spans="2:4" ht="12.75" x14ac:dyDescent="0.2">
      <c r="B944" s="72"/>
      <c r="C944" s="72"/>
      <c r="D944" s="72"/>
    </row>
    <row r="945" spans="2:4" ht="12.75" x14ac:dyDescent="0.2">
      <c r="B945" s="72"/>
      <c r="C945" s="72"/>
      <c r="D945" s="72"/>
    </row>
    <row r="946" spans="2:4" ht="12.75" x14ac:dyDescent="0.2">
      <c r="B946" s="72"/>
      <c r="C946" s="72"/>
      <c r="D946" s="72"/>
    </row>
    <row r="947" spans="2:4" ht="12.75" x14ac:dyDescent="0.2">
      <c r="B947" s="72"/>
      <c r="C947" s="72"/>
      <c r="D947" s="72"/>
    </row>
    <row r="948" spans="2:4" ht="12.75" x14ac:dyDescent="0.2">
      <c r="B948" s="72"/>
      <c r="C948" s="72"/>
      <c r="D948" s="72"/>
    </row>
    <row r="949" spans="2:4" ht="12.75" x14ac:dyDescent="0.2">
      <c r="B949" s="72"/>
      <c r="C949" s="72"/>
      <c r="D949" s="72"/>
    </row>
    <row r="950" spans="2:4" ht="12.75" x14ac:dyDescent="0.2">
      <c r="B950" s="72"/>
      <c r="C950" s="72"/>
      <c r="D950" s="72"/>
    </row>
    <row r="951" spans="2:4" ht="12.75" x14ac:dyDescent="0.2">
      <c r="B951" s="72"/>
      <c r="C951" s="72"/>
      <c r="D951" s="72"/>
    </row>
    <row r="952" spans="2:4" ht="12.75" x14ac:dyDescent="0.2">
      <c r="B952" s="72"/>
      <c r="C952" s="72"/>
      <c r="D952" s="72"/>
    </row>
    <row r="953" spans="2:4" ht="12.75" x14ac:dyDescent="0.2">
      <c r="B953" s="72"/>
      <c r="C953" s="72"/>
      <c r="D953" s="72"/>
    </row>
    <row r="954" spans="2:4" ht="12.75" x14ac:dyDescent="0.2">
      <c r="B954" s="72"/>
      <c r="C954" s="72"/>
      <c r="D954" s="72"/>
    </row>
    <row r="955" spans="2:4" ht="12.75" x14ac:dyDescent="0.2">
      <c r="B955" s="72"/>
      <c r="C955" s="72"/>
      <c r="D955" s="72"/>
    </row>
    <row r="956" spans="2:4" ht="12.75" x14ac:dyDescent="0.2">
      <c r="B956" s="72"/>
      <c r="C956" s="72"/>
      <c r="D956" s="72"/>
    </row>
    <row r="957" spans="2:4" ht="12.75" x14ac:dyDescent="0.2">
      <c r="B957" s="72"/>
      <c r="C957" s="72"/>
      <c r="D957" s="72"/>
    </row>
    <row r="958" spans="2:4" ht="12.75" x14ac:dyDescent="0.2">
      <c r="B958" s="72"/>
      <c r="C958" s="72"/>
      <c r="D958" s="72"/>
    </row>
    <row r="959" spans="2:4" ht="12.75" x14ac:dyDescent="0.2">
      <c r="B959" s="72"/>
      <c r="C959" s="72"/>
      <c r="D959" s="72"/>
    </row>
    <row r="960" spans="2:4" ht="12.75" x14ac:dyDescent="0.2">
      <c r="B960" s="72"/>
      <c r="C960" s="72"/>
      <c r="D960" s="72"/>
    </row>
    <row r="961" spans="2:4" ht="12.75" x14ac:dyDescent="0.2">
      <c r="B961" s="72"/>
      <c r="C961" s="72"/>
      <c r="D961" s="72"/>
    </row>
    <row r="962" spans="2:4" ht="12.75" x14ac:dyDescent="0.2">
      <c r="B962" s="72"/>
      <c r="C962" s="72"/>
      <c r="D962" s="72"/>
    </row>
    <row r="963" spans="2:4" ht="12.75" x14ac:dyDescent="0.2">
      <c r="B963" s="72"/>
      <c r="C963" s="72"/>
      <c r="D963" s="72"/>
    </row>
    <row r="964" spans="2:4" ht="12.75" x14ac:dyDescent="0.2">
      <c r="B964" s="72"/>
      <c r="C964" s="72"/>
      <c r="D964" s="72"/>
    </row>
    <row r="965" spans="2:4" ht="12.75" x14ac:dyDescent="0.2">
      <c r="B965" s="72"/>
      <c r="C965" s="72"/>
      <c r="D965" s="72"/>
    </row>
    <row r="966" spans="2:4" ht="12.75" x14ac:dyDescent="0.2">
      <c r="B966" s="72"/>
      <c r="C966" s="72"/>
      <c r="D966" s="72"/>
    </row>
    <row r="967" spans="2:4" ht="12.75" x14ac:dyDescent="0.2">
      <c r="B967" s="72"/>
      <c r="C967" s="72"/>
      <c r="D967" s="72"/>
    </row>
    <row r="968" spans="2:4" ht="12.75" x14ac:dyDescent="0.2">
      <c r="B968" s="72"/>
      <c r="C968" s="72"/>
      <c r="D968" s="72"/>
    </row>
    <row r="969" spans="2:4" ht="12.75" x14ac:dyDescent="0.2">
      <c r="B969" s="72"/>
      <c r="C969" s="72"/>
      <c r="D969" s="72"/>
    </row>
    <row r="970" spans="2:4" ht="12.75" x14ac:dyDescent="0.2">
      <c r="B970" s="72"/>
      <c r="C970" s="72"/>
      <c r="D970" s="72"/>
    </row>
    <row r="971" spans="2:4" ht="12.75" x14ac:dyDescent="0.2">
      <c r="B971" s="72"/>
      <c r="C971" s="72"/>
      <c r="D971" s="72"/>
    </row>
    <row r="972" spans="2:4" ht="12.75" x14ac:dyDescent="0.2">
      <c r="B972" s="72"/>
      <c r="C972" s="72"/>
      <c r="D972" s="72"/>
    </row>
    <row r="973" spans="2:4" ht="12.75" x14ac:dyDescent="0.2">
      <c r="B973" s="72"/>
      <c r="C973" s="72"/>
      <c r="D973" s="72"/>
    </row>
    <row r="974" spans="2:4" ht="12.75" x14ac:dyDescent="0.2">
      <c r="B974" s="72"/>
      <c r="C974" s="72"/>
      <c r="D974" s="72"/>
    </row>
    <row r="975" spans="2:4" ht="12.75" x14ac:dyDescent="0.2">
      <c r="B975" s="72"/>
      <c r="C975" s="72"/>
      <c r="D975" s="72"/>
    </row>
    <row r="976" spans="2:4" ht="12.75" x14ac:dyDescent="0.2">
      <c r="B976" s="72"/>
      <c r="C976" s="72"/>
      <c r="D976" s="72"/>
    </row>
    <row r="977" spans="2:4" ht="12.75" x14ac:dyDescent="0.2">
      <c r="B977" s="72"/>
      <c r="C977" s="72"/>
      <c r="D977" s="72"/>
    </row>
    <row r="978" spans="2:4" ht="12.75" x14ac:dyDescent="0.2">
      <c r="B978" s="72"/>
      <c r="C978" s="72"/>
      <c r="D978" s="72"/>
    </row>
    <row r="979" spans="2:4" ht="12.75" x14ac:dyDescent="0.2">
      <c r="B979" s="72"/>
      <c r="C979" s="72"/>
      <c r="D979" s="72"/>
    </row>
    <row r="980" spans="2:4" ht="12.75" x14ac:dyDescent="0.2">
      <c r="B980" s="72"/>
      <c r="C980" s="72"/>
      <c r="D980" s="72"/>
    </row>
    <row r="981" spans="2:4" ht="12.75" x14ac:dyDescent="0.2">
      <c r="B981" s="72"/>
      <c r="C981" s="72"/>
      <c r="D981" s="72"/>
    </row>
    <row r="982" spans="2:4" ht="12.75" x14ac:dyDescent="0.2">
      <c r="B982" s="72"/>
      <c r="C982" s="72"/>
      <c r="D982" s="72"/>
    </row>
    <row r="983" spans="2:4" ht="12.75" x14ac:dyDescent="0.2">
      <c r="B983" s="72"/>
      <c r="C983" s="72"/>
      <c r="D983" s="72"/>
    </row>
    <row r="984" spans="2:4" ht="12.75" x14ac:dyDescent="0.2">
      <c r="B984" s="72"/>
      <c r="C984" s="72"/>
      <c r="D984" s="72"/>
    </row>
    <row r="985" spans="2:4" ht="12.75" x14ac:dyDescent="0.2">
      <c r="B985" s="72"/>
      <c r="C985" s="72"/>
      <c r="D985" s="72"/>
    </row>
    <row r="986" spans="2:4" ht="12.75" x14ac:dyDescent="0.2">
      <c r="B986" s="72"/>
      <c r="C986" s="72"/>
      <c r="D986" s="72"/>
    </row>
    <row r="987" spans="2:4" ht="12.75" x14ac:dyDescent="0.2">
      <c r="B987" s="72"/>
      <c r="C987" s="72"/>
      <c r="D987" s="72"/>
    </row>
    <row r="988" spans="2:4" ht="12.75" x14ac:dyDescent="0.2">
      <c r="B988" s="72"/>
      <c r="C988" s="72"/>
      <c r="D988" s="72"/>
    </row>
    <row r="989" spans="2:4" ht="12.75" x14ac:dyDescent="0.2">
      <c r="B989" s="72"/>
      <c r="C989" s="72"/>
      <c r="D989" s="72"/>
    </row>
    <row r="990" spans="2:4" ht="12.75" x14ac:dyDescent="0.2">
      <c r="B990" s="72"/>
      <c r="C990" s="72"/>
      <c r="D990" s="72"/>
    </row>
    <row r="991" spans="2:4" ht="12.75" x14ac:dyDescent="0.2">
      <c r="B991" s="72"/>
      <c r="C991" s="72"/>
      <c r="D991" s="72"/>
    </row>
    <row r="992" spans="2:4" ht="12.75" x14ac:dyDescent="0.2">
      <c r="B992" s="72"/>
      <c r="C992" s="72"/>
      <c r="D992" s="72"/>
    </row>
    <row r="993" spans="2:4" ht="12.75" x14ac:dyDescent="0.2">
      <c r="B993" s="72"/>
      <c r="C993" s="72"/>
      <c r="D993" s="72"/>
    </row>
    <row r="994" spans="2:4" ht="12.75" x14ac:dyDescent="0.2">
      <c r="B994" s="72"/>
      <c r="C994" s="72"/>
      <c r="D994" s="72"/>
    </row>
    <row r="995" spans="2:4" ht="12.75" x14ac:dyDescent="0.2">
      <c r="B995" s="72"/>
      <c r="C995" s="72"/>
      <c r="D995" s="72"/>
    </row>
    <row r="996" spans="2:4" ht="12.75" x14ac:dyDescent="0.2">
      <c r="B996" s="72"/>
      <c r="C996" s="72"/>
      <c r="D996" s="72"/>
    </row>
    <row r="997" spans="2:4" ht="12.75" x14ac:dyDescent="0.2">
      <c r="B997" s="72"/>
      <c r="C997" s="72"/>
      <c r="D997" s="72"/>
    </row>
    <row r="998" spans="2:4" ht="12.75" x14ac:dyDescent="0.2">
      <c r="B998" s="72"/>
      <c r="C998" s="72"/>
      <c r="D998" s="72"/>
    </row>
    <row r="999" spans="2:4" ht="12.75" x14ac:dyDescent="0.2">
      <c r="B999" s="72"/>
      <c r="C999" s="72"/>
      <c r="D999" s="72"/>
    </row>
    <row r="1000" spans="2:4" ht="12.75" x14ac:dyDescent="0.2">
      <c r="B1000" s="72"/>
      <c r="C1000" s="72"/>
      <c r="D1000" s="72"/>
    </row>
    <row r="1001" spans="2:4" ht="12.75" x14ac:dyDescent="0.2">
      <c r="B1001" s="72"/>
      <c r="C1001" s="72"/>
      <c r="D1001" s="72"/>
    </row>
    <row r="1002" spans="2:4" ht="12.75" x14ac:dyDescent="0.2">
      <c r="B1002" s="72"/>
      <c r="C1002" s="72"/>
      <c r="D1002" s="72"/>
    </row>
    <row r="1003" spans="2:4" ht="12.75" x14ac:dyDescent="0.2">
      <c r="B1003" s="72"/>
      <c r="C1003" s="72"/>
      <c r="D1003" s="72"/>
    </row>
    <row r="1004" spans="2:4" ht="12.75" x14ac:dyDescent="0.2">
      <c r="B1004" s="72"/>
      <c r="C1004" s="72"/>
      <c r="D1004" s="72"/>
    </row>
    <row r="1005" spans="2:4" ht="12.75" x14ac:dyDescent="0.2">
      <c r="B1005" s="72"/>
      <c r="C1005" s="72"/>
      <c r="D1005" s="72"/>
    </row>
    <row r="1006" spans="2:4" ht="12.75" x14ac:dyDescent="0.2">
      <c r="B1006" s="72"/>
      <c r="C1006" s="72"/>
      <c r="D1006" s="72"/>
    </row>
    <row r="1007" spans="2:4" ht="12.75" x14ac:dyDescent="0.2">
      <c r="B1007" s="72"/>
      <c r="C1007" s="72"/>
      <c r="D1007" s="72"/>
    </row>
    <row r="1008" spans="2:4" ht="12.75" x14ac:dyDescent="0.2">
      <c r="B1008" s="72"/>
      <c r="C1008" s="72"/>
      <c r="D1008" s="72"/>
    </row>
    <row r="1009" spans="2:4" ht="12.75" x14ac:dyDescent="0.2">
      <c r="B1009" s="72"/>
      <c r="C1009" s="72"/>
      <c r="D1009" s="72"/>
    </row>
    <row r="1010" spans="2:4" ht="12.75" x14ac:dyDescent="0.2">
      <c r="B1010" s="72"/>
      <c r="C1010" s="72"/>
      <c r="D1010" s="72"/>
    </row>
    <row r="1011" spans="2:4" ht="12.75" x14ac:dyDescent="0.2">
      <c r="B1011" s="72"/>
      <c r="C1011" s="72"/>
      <c r="D1011" s="72"/>
    </row>
    <row r="1012" spans="2:4" ht="12.75" x14ac:dyDescent="0.2">
      <c r="B1012" s="72"/>
      <c r="C1012" s="72"/>
      <c r="D1012" s="72"/>
    </row>
    <row r="1013" spans="2:4" ht="12.75" x14ac:dyDescent="0.2">
      <c r="B1013" s="72"/>
      <c r="C1013" s="72"/>
      <c r="D1013" s="72"/>
    </row>
    <row r="1014" spans="2:4" ht="12.75" x14ac:dyDescent="0.2">
      <c r="B1014" s="72"/>
      <c r="C1014" s="72"/>
      <c r="D1014" s="72"/>
    </row>
    <row r="1015" spans="2:4" ht="12.75" x14ac:dyDescent="0.2">
      <c r="B1015" s="72"/>
      <c r="C1015" s="72"/>
      <c r="D1015" s="72"/>
    </row>
    <row r="1016" spans="2:4" ht="12.75" x14ac:dyDescent="0.2">
      <c r="B1016" s="72"/>
      <c r="C1016" s="72"/>
      <c r="D1016" s="72"/>
    </row>
    <row r="1017" spans="2:4" ht="12.75" x14ac:dyDescent="0.2">
      <c r="B1017" s="72"/>
      <c r="C1017" s="72"/>
      <c r="D1017" s="72"/>
    </row>
    <row r="1018" spans="2:4" ht="12.75" x14ac:dyDescent="0.2">
      <c r="B1018" s="72"/>
      <c r="C1018" s="72"/>
      <c r="D1018" s="72"/>
    </row>
    <row r="1019" spans="2:4" ht="12.75" x14ac:dyDescent="0.2">
      <c r="B1019" s="72"/>
      <c r="C1019" s="72"/>
      <c r="D1019" s="72"/>
    </row>
    <row r="1020" spans="2:4" ht="12.75" x14ac:dyDescent="0.2">
      <c r="B1020" s="72"/>
      <c r="C1020" s="72"/>
      <c r="D1020" s="72"/>
    </row>
    <row r="1021" spans="2:4" ht="12.75" x14ac:dyDescent="0.2">
      <c r="B1021" s="72"/>
      <c r="C1021" s="72"/>
      <c r="D1021" s="72"/>
    </row>
    <row r="1022" spans="2:4" ht="12.75" x14ac:dyDescent="0.2">
      <c r="B1022" s="72"/>
      <c r="C1022" s="72"/>
      <c r="D1022" s="72"/>
    </row>
    <row r="1023" spans="2:4" ht="12.75" x14ac:dyDescent="0.2">
      <c r="B1023" s="72"/>
      <c r="C1023" s="72"/>
      <c r="D1023" s="72"/>
    </row>
    <row r="1024" spans="2:4" ht="12.75" x14ac:dyDescent="0.2">
      <c r="B1024" s="72"/>
      <c r="C1024" s="72"/>
      <c r="D1024" s="72"/>
    </row>
    <row r="1025" spans="2:4" ht="12.75" x14ac:dyDescent="0.2">
      <c r="B1025" s="72"/>
      <c r="C1025" s="72"/>
      <c r="D1025" s="72"/>
    </row>
    <row r="1026" spans="2:4" ht="12.75" x14ac:dyDescent="0.2">
      <c r="B1026" s="72"/>
      <c r="C1026" s="72"/>
      <c r="D1026" s="72"/>
    </row>
    <row r="1027" spans="2:4" ht="12.75" x14ac:dyDescent="0.2">
      <c r="B1027" s="72"/>
      <c r="C1027" s="72"/>
      <c r="D1027" s="72"/>
    </row>
    <row r="1028" spans="2:4" ht="12.75" x14ac:dyDescent="0.2">
      <c r="B1028" s="72"/>
      <c r="C1028" s="72"/>
      <c r="D1028" s="72"/>
    </row>
    <row r="1029" spans="2:4" ht="12.75" x14ac:dyDescent="0.2">
      <c r="B1029" s="72"/>
      <c r="C1029" s="72"/>
      <c r="D1029" s="72"/>
    </row>
    <row r="1030" spans="2:4" ht="12.75" x14ac:dyDescent="0.2">
      <c r="B1030" s="72"/>
      <c r="C1030" s="72"/>
      <c r="D1030" s="72"/>
    </row>
    <row r="1031" spans="2:4" ht="12.75" x14ac:dyDescent="0.2">
      <c r="B1031" s="72"/>
      <c r="C1031" s="72"/>
      <c r="D1031" s="72"/>
    </row>
    <row r="1032" spans="2:4" ht="12.75" x14ac:dyDescent="0.2">
      <c r="B1032" s="72"/>
      <c r="C1032" s="72"/>
      <c r="D1032" s="72"/>
    </row>
    <row r="1033" spans="2:4" ht="12.75" x14ac:dyDescent="0.2">
      <c r="B1033" s="72"/>
      <c r="C1033" s="72"/>
      <c r="D1033" s="72"/>
    </row>
    <row r="1034" spans="2:4" ht="12.75" x14ac:dyDescent="0.2">
      <c r="B1034" s="72"/>
      <c r="C1034" s="72"/>
      <c r="D1034" s="72"/>
    </row>
    <row r="1035" spans="2:4" ht="12.75" x14ac:dyDescent="0.2">
      <c r="B1035" s="72"/>
      <c r="C1035" s="72"/>
      <c r="D1035" s="72"/>
    </row>
    <row r="1036" spans="2:4" ht="12.75" x14ac:dyDescent="0.2">
      <c r="B1036" s="72"/>
      <c r="C1036" s="72"/>
      <c r="D1036" s="72"/>
    </row>
    <row r="1037" spans="2:4" ht="12.75" x14ac:dyDescent="0.2">
      <c r="B1037" s="72"/>
      <c r="C1037" s="72"/>
      <c r="D1037" s="72"/>
    </row>
    <row r="1038" spans="2:4" ht="12.75" x14ac:dyDescent="0.2">
      <c r="B1038" s="72"/>
      <c r="C1038" s="72"/>
      <c r="D1038" s="72"/>
    </row>
    <row r="1039" spans="2:4" ht="12.75" x14ac:dyDescent="0.2">
      <c r="B1039" s="72"/>
      <c r="C1039" s="72"/>
      <c r="D1039" s="72"/>
    </row>
    <row r="1040" spans="2:4" ht="12.75" x14ac:dyDescent="0.2">
      <c r="B1040" s="72"/>
      <c r="C1040" s="72"/>
      <c r="D1040" s="72"/>
    </row>
    <row r="1041" spans="2:4" ht="12.75" x14ac:dyDescent="0.2">
      <c r="B1041" s="72"/>
      <c r="C1041" s="72"/>
      <c r="D1041" s="72"/>
    </row>
    <row r="1042" spans="2:4" ht="12.75" x14ac:dyDescent="0.2">
      <c r="B1042" s="72"/>
      <c r="C1042" s="72"/>
      <c r="D1042" s="72"/>
    </row>
    <row r="1043" spans="2:4" ht="12.75" x14ac:dyDescent="0.2">
      <c r="B1043" s="72"/>
      <c r="C1043" s="72"/>
      <c r="D1043" s="72"/>
    </row>
    <row r="1044" spans="2:4" ht="12.75" x14ac:dyDescent="0.2">
      <c r="B1044" s="72"/>
      <c r="C1044" s="72"/>
      <c r="D1044" s="72"/>
    </row>
    <row r="1045" spans="2:4" ht="12.75" x14ac:dyDescent="0.2">
      <c r="B1045" s="72"/>
      <c r="C1045" s="72"/>
      <c r="D1045" s="72"/>
    </row>
    <row r="1046" spans="2:4" ht="12.75" x14ac:dyDescent="0.2">
      <c r="B1046" s="72"/>
      <c r="C1046" s="72"/>
      <c r="D1046" s="72"/>
    </row>
    <row r="1047" spans="2:4" ht="12.75" x14ac:dyDescent="0.2">
      <c r="B1047" s="72"/>
      <c r="C1047" s="72"/>
      <c r="D1047" s="72"/>
    </row>
    <row r="1048" spans="2:4" ht="12.75" x14ac:dyDescent="0.2">
      <c r="B1048" s="72"/>
      <c r="C1048" s="72"/>
      <c r="D1048" s="72"/>
    </row>
    <row r="1049" spans="2:4" ht="12.75" x14ac:dyDescent="0.2">
      <c r="B1049" s="72"/>
      <c r="C1049" s="72"/>
      <c r="D1049" s="72"/>
    </row>
    <row r="1050" spans="2:4" ht="12.75" x14ac:dyDescent="0.2">
      <c r="B1050" s="72"/>
      <c r="C1050" s="72"/>
      <c r="D1050" s="72"/>
    </row>
    <row r="1051" spans="2:4" ht="12.75" x14ac:dyDescent="0.2">
      <c r="B1051" s="72"/>
      <c r="C1051" s="72"/>
      <c r="D1051" s="72"/>
    </row>
    <row r="1052" spans="2:4" ht="12.75" x14ac:dyDescent="0.2">
      <c r="B1052" s="72"/>
      <c r="C1052" s="72"/>
      <c r="D1052" s="72"/>
    </row>
    <row r="1053" spans="2:4" ht="12.75" x14ac:dyDescent="0.2">
      <c r="B1053" s="72"/>
      <c r="C1053" s="72"/>
      <c r="D1053" s="72"/>
    </row>
    <row r="1054" spans="2:4" ht="12.75" x14ac:dyDescent="0.2">
      <c r="B1054" s="72"/>
      <c r="C1054" s="72"/>
      <c r="D1054" s="72"/>
    </row>
    <row r="1055" spans="2:4" ht="12.75" x14ac:dyDescent="0.2">
      <c r="B1055" s="72"/>
      <c r="C1055" s="72"/>
      <c r="D1055" s="72"/>
    </row>
    <row r="1056" spans="2:4" ht="12.75" x14ac:dyDescent="0.2">
      <c r="B1056" s="72"/>
      <c r="C1056" s="72"/>
      <c r="D1056" s="72"/>
    </row>
    <row r="1057" spans="2:4" ht="12.75" x14ac:dyDescent="0.2">
      <c r="B1057" s="72"/>
      <c r="C1057" s="72"/>
      <c r="D1057" s="72"/>
    </row>
    <row r="1058" spans="2:4" ht="12.75" x14ac:dyDescent="0.2">
      <c r="B1058" s="72"/>
      <c r="C1058" s="72"/>
      <c r="D1058" s="72"/>
    </row>
    <row r="1059" spans="2:4" ht="12.75" x14ac:dyDescent="0.2">
      <c r="B1059" s="72"/>
      <c r="C1059" s="72"/>
      <c r="D1059" s="72"/>
    </row>
    <row r="1060" spans="2:4" ht="12.75" x14ac:dyDescent="0.2">
      <c r="B1060" s="72"/>
      <c r="C1060" s="72"/>
      <c r="D1060" s="72"/>
    </row>
    <row r="1061" spans="2:4" ht="12.75" x14ac:dyDescent="0.2">
      <c r="B1061" s="72"/>
      <c r="C1061" s="72"/>
      <c r="D1061" s="72"/>
    </row>
    <row r="1062" spans="2:4" ht="12.75" x14ac:dyDescent="0.2">
      <c r="B1062" s="72"/>
      <c r="C1062" s="72"/>
      <c r="D1062" s="72"/>
    </row>
    <row r="1063" spans="2:4" ht="12.75" x14ac:dyDescent="0.2">
      <c r="B1063" s="72"/>
      <c r="C1063" s="72"/>
      <c r="D1063" s="72"/>
    </row>
    <row r="1064" spans="2:4" ht="12.75" x14ac:dyDescent="0.2">
      <c r="B1064" s="72"/>
      <c r="C1064" s="72"/>
      <c r="D1064" s="72"/>
    </row>
    <row r="1065" spans="2:4" ht="12.75" x14ac:dyDescent="0.2">
      <c r="B1065" s="72"/>
      <c r="C1065" s="72"/>
      <c r="D1065" s="72"/>
    </row>
    <row r="1066" spans="2:4" ht="12.75" x14ac:dyDescent="0.2">
      <c r="B1066" s="72"/>
      <c r="C1066" s="72"/>
      <c r="D1066" s="72"/>
    </row>
    <row r="1067" spans="2:4" ht="12.75" x14ac:dyDescent="0.2">
      <c r="B1067" s="72"/>
      <c r="C1067" s="72"/>
      <c r="D1067" s="72"/>
    </row>
    <row r="1068" spans="2:4" ht="12.75" x14ac:dyDescent="0.2">
      <c r="B1068" s="72"/>
      <c r="C1068" s="72"/>
      <c r="D1068" s="72"/>
    </row>
    <row r="1069" spans="2:4" ht="12.75" x14ac:dyDescent="0.2">
      <c r="B1069" s="72"/>
      <c r="C1069" s="72"/>
      <c r="D1069" s="72"/>
    </row>
    <row r="1070" spans="2:4" ht="12.75" x14ac:dyDescent="0.2">
      <c r="B1070" s="72"/>
      <c r="C1070" s="72"/>
      <c r="D1070" s="72"/>
    </row>
    <row r="1071" spans="2:4" ht="12.75" x14ac:dyDescent="0.2">
      <c r="B1071" s="72"/>
      <c r="C1071" s="72"/>
      <c r="D1071" s="72"/>
    </row>
    <row r="1072" spans="2:4" ht="12.75" x14ac:dyDescent="0.2">
      <c r="B1072" s="72"/>
      <c r="C1072" s="72"/>
      <c r="D1072" s="72"/>
    </row>
    <row r="1073" spans="2:4" ht="12.75" x14ac:dyDescent="0.2">
      <c r="B1073" s="72"/>
      <c r="C1073" s="72"/>
      <c r="D1073" s="72"/>
    </row>
    <row r="1074" spans="2:4" ht="12.75" x14ac:dyDescent="0.2">
      <c r="B1074" s="72"/>
      <c r="C1074" s="72"/>
      <c r="D1074" s="72"/>
    </row>
    <row r="1075" spans="2:4" ht="12.75" x14ac:dyDescent="0.2">
      <c r="B1075" s="72"/>
      <c r="C1075" s="72"/>
      <c r="D1075" s="72"/>
    </row>
    <row r="1076" spans="2:4" ht="12.75" x14ac:dyDescent="0.2">
      <c r="B1076" s="72"/>
      <c r="C1076" s="72"/>
      <c r="D1076" s="72"/>
    </row>
    <row r="1077" spans="2:4" ht="12.75" x14ac:dyDescent="0.2">
      <c r="B1077" s="72"/>
      <c r="C1077" s="72"/>
      <c r="D1077" s="72"/>
    </row>
    <row r="1078" spans="2:4" ht="12.75" x14ac:dyDescent="0.2">
      <c r="B1078" s="72"/>
      <c r="C1078" s="72"/>
      <c r="D1078" s="72"/>
    </row>
    <row r="1079" spans="2:4" ht="12.75" x14ac:dyDescent="0.2">
      <c r="B1079" s="72"/>
      <c r="C1079" s="72"/>
      <c r="D1079" s="72"/>
    </row>
    <row r="1080" spans="2:4" ht="12.75" x14ac:dyDescent="0.2">
      <c r="B1080" s="72"/>
      <c r="C1080" s="72"/>
      <c r="D1080" s="72"/>
    </row>
    <row r="1081" spans="2:4" ht="12.75" x14ac:dyDescent="0.2">
      <c r="B1081" s="72"/>
      <c r="C1081" s="72"/>
      <c r="D1081" s="72"/>
    </row>
    <row r="1082" spans="2:4" ht="12.75" x14ac:dyDescent="0.2">
      <c r="B1082" s="72"/>
      <c r="C1082" s="72"/>
      <c r="D1082" s="72"/>
    </row>
    <row r="1083" spans="2:4" ht="12.75" x14ac:dyDescent="0.2">
      <c r="B1083" s="72"/>
      <c r="C1083" s="72"/>
      <c r="D1083" s="72"/>
    </row>
    <row r="1084" spans="2:4" ht="12.75" x14ac:dyDescent="0.2">
      <c r="B1084" s="72"/>
      <c r="C1084" s="72"/>
      <c r="D1084" s="72"/>
    </row>
    <row r="1085" spans="2:4" ht="12.75" x14ac:dyDescent="0.2">
      <c r="B1085" s="72"/>
      <c r="C1085" s="72"/>
      <c r="D1085" s="72"/>
    </row>
    <row r="1086" spans="2:4" ht="12.75" x14ac:dyDescent="0.2">
      <c r="B1086" s="72"/>
      <c r="C1086" s="72"/>
      <c r="D1086" s="72"/>
    </row>
    <row r="1087" spans="2:4" ht="12.75" x14ac:dyDescent="0.2">
      <c r="B1087" s="72"/>
      <c r="C1087" s="72"/>
      <c r="D1087" s="72"/>
    </row>
    <row r="1088" spans="2:4" ht="12.75" x14ac:dyDescent="0.2">
      <c r="B1088" s="72"/>
      <c r="C1088" s="72"/>
      <c r="D1088" s="72"/>
    </row>
    <row r="1089" spans="2:4" ht="12.75" x14ac:dyDescent="0.2">
      <c r="B1089" s="72"/>
      <c r="C1089" s="72"/>
      <c r="D1089" s="72"/>
    </row>
    <row r="1090" spans="2:4" ht="12.75" x14ac:dyDescent="0.2">
      <c r="B1090" s="72"/>
      <c r="C1090" s="72"/>
      <c r="D1090" s="72"/>
    </row>
    <row r="1091" spans="2:4" ht="12.75" x14ac:dyDescent="0.2">
      <c r="B1091" s="72"/>
      <c r="C1091" s="72"/>
      <c r="D1091" s="72"/>
    </row>
    <row r="1092" spans="2:4" ht="12.75" x14ac:dyDescent="0.2">
      <c r="B1092" s="72"/>
      <c r="C1092" s="72"/>
      <c r="D1092" s="72"/>
    </row>
    <row r="1093" spans="2:4" ht="12.75" x14ac:dyDescent="0.2">
      <c r="B1093" s="72"/>
      <c r="C1093" s="72"/>
      <c r="D1093" s="72"/>
    </row>
    <row r="1094" spans="2:4" ht="12.75" x14ac:dyDescent="0.2">
      <c r="B1094" s="72"/>
      <c r="C1094" s="72"/>
      <c r="D1094" s="72"/>
    </row>
    <row r="1095" spans="2:4" ht="12.75" x14ac:dyDescent="0.2">
      <c r="B1095" s="72"/>
      <c r="C1095" s="72"/>
      <c r="D1095" s="72"/>
    </row>
    <row r="1096" spans="2:4" ht="12.75" x14ac:dyDescent="0.2">
      <c r="B1096" s="72"/>
      <c r="C1096" s="72"/>
      <c r="D1096" s="72"/>
    </row>
    <row r="1097" spans="2:4" ht="12.75" x14ac:dyDescent="0.2">
      <c r="B1097" s="72"/>
      <c r="C1097" s="72"/>
      <c r="D1097" s="72"/>
    </row>
    <row r="1098" spans="2:4" ht="12.75" x14ac:dyDescent="0.2">
      <c r="B1098" s="72"/>
      <c r="C1098" s="72"/>
      <c r="D1098" s="72"/>
    </row>
    <row r="1099" spans="2:4" ht="12.75" x14ac:dyDescent="0.2">
      <c r="B1099" s="72"/>
      <c r="C1099" s="72"/>
      <c r="D1099" s="72"/>
    </row>
    <row r="1100" spans="2:4" ht="12.75" x14ac:dyDescent="0.2">
      <c r="B1100" s="72"/>
      <c r="C1100" s="72"/>
      <c r="D1100" s="72"/>
    </row>
    <row r="1101" spans="2:4" ht="12.75" x14ac:dyDescent="0.2">
      <c r="B1101" s="72"/>
      <c r="C1101" s="72"/>
      <c r="D1101" s="72"/>
    </row>
    <row r="1102" spans="2:4" ht="12.75" x14ac:dyDescent="0.2">
      <c r="B1102" s="72"/>
      <c r="C1102" s="72"/>
      <c r="D1102" s="72"/>
    </row>
    <row r="1103" spans="2:4" ht="12.75" x14ac:dyDescent="0.2">
      <c r="B1103" s="72"/>
      <c r="C1103" s="72"/>
      <c r="D1103" s="72"/>
    </row>
    <row r="1104" spans="2:4" ht="12.75" x14ac:dyDescent="0.2">
      <c r="B1104" s="72"/>
      <c r="C1104" s="72"/>
      <c r="D1104" s="72"/>
    </row>
    <row r="1105" spans="2:4" ht="12.75" x14ac:dyDescent="0.2">
      <c r="B1105" s="72"/>
      <c r="C1105" s="72"/>
      <c r="D1105" s="72"/>
    </row>
    <row r="1106" spans="2:4" ht="12.75" x14ac:dyDescent="0.2">
      <c r="B1106" s="72"/>
      <c r="C1106" s="72"/>
      <c r="D1106" s="72"/>
    </row>
    <row r="1107" spans="2:4" ht="12.75" x14ac:dyDescent="0.2">
      <c r="B1107" s="72"/>
      <c r="C1107" s="72"/>
      <c r="D1107" s="72"/>
    </row>
    <row r="1108" spans="2:4" ht="12.75" x14ac:dyDescent="0.2">
      <c r="B1108" s="72"/>
      <c r="C1108" s="72"/>
      <c r="D1108" s="72"/>
    </row>
    <row r="1109" spans="2:4" ht="12.75" x14ac:dyDescent="0.2">
      <c r="B1109" s="72"/>
      <c r="C1109" s="72"/>
      <c r="D1109" s="72"/>
    </row>
    <row r="1110" spans="2:4" ht="12.75" x14ac:dyDescent="0.2">
      <c r="B1110" s="72"/>
      <c r="C1110" s="72"/>
      <c r="D1110" s="72"/>
    </row>
    <row r="1111" spans="2:4" ht="12.75" x14ac:dyDescent="0.2">
      <c r="B1111" s="72"/>
      <c r="C1111" s="72"/>
      <c r="D1111" s="72"/>
    </row>
    <row r="1112" spans="2:4" ht="12.75" x14ac:dyDescent="0.2">
      <c r="B1112" s="72"/>
      <c r="C1112" s="72"/>
      <c r="D1112" s="72"/>
    </row>
    <row r="1113" spans="2:4" ht="12.75" x14ac:dyDescent="0.2">
      <c r="B1113" s="72"/>
      <c r="C1113" s="72"/>
      <c r="D1113" s="72"/>
    </row>
    <row r="1114" spans="2:4" ht="12.75" x14ac:dyDescent="0.2">
      <c r="B1114" s="72"/>
      <c r="C1114" s="72"/>
      <c r="D1114" s="72"/>
    </row>
    <row r="1115" spans="2:4" ht="12.75" x14ac:dyDescent="0.2">
      <c r="B1115" s="72"/>
      <c r="C1115" s="72"/>
      <c r="D1115" s="72"/>
    </row>
    <row r="1116" spans="2:4" ht="12.75" x14ac:dyDescent="0.2">
      <c r="B1116" s="72"/>
      <c r="C1116" s="72"/>
      <c r="D1116" s="72"/>
    </row>
    <row r="1117" spans="2:4" ht="12.75" x14ac:dyDescent="0.2">
      <c r="B1117" s="72"/>
      <c r="C1117" s="72"/>
      <c r="D1117" s="72"/>
    </row>
    <row r="1118" spans="2:4" ht="12.75" x14ac:dyDescent="0.2">
      <c r="B1118" s="72"/>
      <c r="C1118" s="72"/>
      <c r="D1118" s="72"/>
    </row>
    <row r="1119" spans="2:4" ht="12.75" x14ac:dyDescent="0.2">
      <c r="B1119" s="72"/>
      <c r="C1119" s="72"/>
      <c r="D1119" s="72"/>
    </row>
    <row r="1120" spans="2:4" ht="12.75" x14ac:dyDescent="0.2">
      <c r="B1120" s="72"/>
      <c r="C1120" s="72"/>
      <c r="D1120" s="72"/>
    </row>
    <row r="1121" spans="2:4" ht="12.75" x14ac:dyDescent="0.2">
      <c r="B1121" s="72"/>
      <c r="C1121" s="72"/>
      <c r="D1121" s="72"/>
    </row>
    <row r="1122" spans="2:4" ht="12.75" x14ac:dyDescent="0.2">
      <c r="B1122" s="72"/>
      <c r="C1122" s="72"/>
      <c r="D1122" s="72"/>
    </row>
    <row r="1123" spans="2:4" ht="12.75" x14ac:dyDescent="0.2">
      <c r="B1123" s="72"/>
      <c r="C1123" s="72"/>
      <c r="D1123" s="72"/>
    </row>
    <row r="1124" spans="2:4" ht="12.75" x14ac:dyDescent="0.2">
      <c r="B1124" s="72"/>
      <c r="C1124" s="72"/>
      <c r="D1124" s="72"/>
    </row>
    <row r="1125" spans="2:4" ht="12.75" x14ac:dyDescent="0.2">
      <c r="B1125" s="72"/>
      <c r="C1125" s="72"/>
      <c r="D1125" s="72"/>
    </row>
    <row r="1126" spans="2:4" ht="12.75" x14ac:dyDescent="0.2">
      <c r="B1126" s="72"/>
      <c r="C1126" s="72"/>
      <c r="D1126" s="72"/>
    </row>
    <row r="1127" spans="2:4" ht="12.75" x14ac:dyDescent="0.2">
      <c r="B1127" s="72"/>
      <c r="C1127" s="72"/>
      <c r="D1127" s="72"/>
    </row>
    <row r="1128" spans="2:4" ht="12.75" x14ac:dyDescent="0.2">
      <c r="B1128" s="72"/>
      <c r="C1128" s="72"/>
      <c r="D1128" s="72"/>
    </row>
    <row r="1129" spans="2:4" ht="12.75" x14ac:dyDescent="0.2">
      <c r="B1129" s="72"/>
      <c r="C1129" s="72"/>
      <c r="D1129" s="72"/>
    </row>
    <row r="1130" spans="2:4" ht="12.75" x14ac:dyDescent="0.2">
      <c r="B1130" s="72"/>
      <c r="C1130" s="72"/>
      <c r="D1130" s="72"/>
    </row>
    <row r="1131" spans="2:4" ht="12.75" x14ac:dyDescent="0.2">
      <c r="B1131" s="72"/>
      <c r="C1131" s="72"/>
      <c r="D1131" s="72"/>
    </row>
    <row r="1132" spans="2:4" ht="12.75" x14ac:dyDescent="0.2">
      <c r="B1132" s="72"/>
      <c r="C1132" s="72"/>
      <c r="D1132" s="72"/>
    </row>
    <row r="1133" spans="2:4" ht="12.75" x14ac:dyDescent="0.2">
      <c r="B1133" s="72"/>
      <c r="C1133" s="72"/>
      <c r="D1133" s="72"/>
    </row>
    <row r="1134" spans="2:4" ht="12.75" x14ac:dyDescent="0.2">
      <c r="B1134" s="72"/>
      <c r="C1134" s="72"/>
      <c r="D1134" s="72"/>
    </row>
    <row r="1135" spans="2:4" ht="12.75" x14ac:dyDescent="0.2">
      <c r="B1135" s="72"/>
      <c r="C1135" s="72"/>
      <c r="D1135" s="72"/>
    </row>
    <row r="1136" spans="2:4" ht="12.75" x14ac:dyDescent="0.2">
      <c r="B1136" s="72"/>
      <c r="C1136" s="72"/>
      <c r="D1136" s="72"/>
    </row>
    <row r="1137" spans="2:4" ht="12.75" x14ac:dyDescent="0.2">
      <c r="B1137" s="72"/>
      <c r="C1137" s="72"/>
      <c r="D1137" s="72"/>
    </row>
    <row r="1138" spans="2:4" ht="12.75" x14ac:dyDescent="0.2">
      <c r="B1138" s="72"/>
      <c r="C1138" s="72"/>
      <c r="D1138" s="72"/>
    </row>
    <row r="1139" spans="2:4" ht="12.75" x14ac:dyDescent="0.2">
      <c r="B1139" s="72"/>
      <c r="C1139" s="72"/>
      <c r="D1139" s="72"/>
    </row>
    <row r="1140" spans="2:4" ht="12.75" x14ac:dyDescent="0.2">
      <c r="B1140" s="72"/>
      <c r="C1140" s="72"/>
      <c r="D1140" s="72"/>
    </row>
    <row r="1141" spans="2:4" ht="12.75" x14ac:dyDescent="0.2">
      <c r="B1141" s="72"/>
      <c r="C1141" s="72"/>
      <c r="D1141" s="72"/>
    </row>
    <row r="1142" spans="2:4" ht="12.75" x14ac:dyDescent="0.2">
      <c r="B1142" s="72"/>
      <c r="C1142" s="72"/>
      <c r="D1142" s="72"/>
    </row>
    <row r="1143" spans="2:4" ht="12.75" x14ac:dyDescent="0.2">
      <c r="B1143" s="72"/>
      <c r="C1143" s="72"/>
      <c r="D1143" s="72"/>
    </row>
    <row r="1144" spans="2:4" ht="12.75" x14ac:dyDescent="0.2">
      <c r="B1144" s="72"/>
      <c r="C1144" s="72"/>
      <c r="D1144" s="72"/>
    </row>
    <row r="1145" spans="2:4" ht="12.75" x14ac:dyDescent="0.2">
      <c r="B1145" s="72"/>
      <c r="C1145" s="72"/>
      <c r="D1145" s="72"/>
    </row>
    <row r="1146" spans="2:4" ht="12.75" x14ac:dyDescent="0.2">
      <c r="B1146" s="72"/>
      <c r="C1146" s="72"/>
      <c r="D1146" s="72"/>
    </row>
    <row r="1147" spans="2:4" ht="12.75" x14ac:dyDescent="0.2">
      <c r="B1147" s="72"/>
      <c r="C1147" s="72"/>
      <c r="D1147" s="72"/>
    </row>
    <row r="1148" spans="2:4" ht="12.75" x14ac:dyDescent="0.2">
      <c r="B1148" s="72"/>
      <c r="C1148" s="72"/>
      <c r="D1148" s="72"/>
    </row>
    <row r="1149" spans="2:4" ht="12.75" x14ac:dyDescent="0.2">
      <c r="B1149" s="72"/>
      <c r="C1149" s="72"/>
      <c r="D1149" s="72"/>
    </row>
    <row r="1150" spans="2:4" ht="12.75" x14ac:dyDescent="0.2">
      <c r="B1150" s="72"/>
      <c r="C1150" s="72"/>
      <c r="D1150" s="72"/>
    </row>
    <row r="1151" spans="2:4" ht="12.75" x14ac:dyDescent="0.2">
      <c r="B1151" s="72"/>
      <c r="C1151" s="72"/>
      <c r="D1151" s="72"/>
    </row>
    <row r="1152" spans="2:4" ht="12.75" x14ac:dyDescent="0.2">
      <c r="B1152" s="72"/>
      <c r="C1152" s="72"/>
      <c r="D1152" s="72"/>
    </row>
    <row r="1153" spans="2:4" ht="12.75" x14ac:dyDescent="0.2">
      <c r="B1153" s="72"/>
      <c r="C1153" s="72"/>
      <c r="D1153" s="72"/>
    </row>
    <row r="1154" spans="2:4" ht="12.75" x14ac:dyDescent="0.2">
      <c r="B1154" s="72"/>
      <c r="C1154" s="72"/>
      <c r="D1154" s="72"/>
    </row>
    <row r="1155" spans="2:4" ht="12.75" x14ac:dyDescent="0.2">
      <c r="B1155" s="72"/>
      <c r="C1155" s="72"/>
      <c r="D1155" s="72"/>
    </row>
    <row r="1156" spans="2:4" ht="12.75" x14ac:dyDescent="0.2">
      <c r="B1156" s="72"/>
      <c r="C1156" s="72"/>
      <c r="D1156" s="72"/>
    </row>
    <row r="1157" spans="2:4" ht="12.75" x14ac:dyDescent="0.2">
      <c r="B1157" s="72"/>
      <c r="C1157" s="72"/>
      <c r="D1157" s="72"/>
    </row>
    <row r="1158" spans="2:4" ht="12.75" x14ac:dyDescent="0.2">
      <c r="B1158" s="72"/>
      <c r="C1158" s="72"/>
      <c r="D1158" s="72"/>
    </row>
    <row r="1159" spans="2:4" ht="12.75" x14ac:dyDescent="0.2">
      <c r="B1159" s="72"/>
      <c r="C1159" s="72"/>
      <c r="D1159" s="72"/>
    </row>
    <row r="1160" spans="2:4" ht="12.75" x14ac:dyDescent="0.2">
      <c r="B1160" s="72"/>
      <c r="C1160" s="72"/>
      <c r="D1160" s="72"/>
    </row>
    <row r="1161" spans="2:4" ht="12.75" x14ac:dyDescent="0.2">
      <c r="B1161" s="72"/>
      <c r="C1161" s="72"/>
      <c r="D1161" s="72"/>
    </row>
    <row r="1162" spans="2:4" ht="12.75" x14ac:dyDescent="0.2">
      <c r="B1162" s="72"/>
      <c r="C1162" s="72"/>
      <c r="D1162" s="72"/>
    </row>
    <row r="1163" spans="2:4" ht="12.75" x14ac:dyDescent="0.2">
      <c r="B1163" s="72"/>
      <c r="C1163" s="72"/>
      <c r="D1163" s="72"/>
    </row>
    <row r="1164" spans="2:4" ht="12.75" x14ac:dyDescent="0.2">
      <c r="B1164" s="72"/>
      <c r="C1164" s="72"/>
      <c r="D1164" s="72"/>
    </row>
    <row r="1165" spans="2:4" ht="12.75" x14ac:dyDescent="0.2">
      <c r="B1165" s="72"/>
      <c r="C1165" s="72"/>
      <c r="D1165" s="72"/>
    </row>
    <row r="1166" spans="2:4" ht="12.75" x14ac:dyDescent="0.2">
      <c r="B1166" s="72"/>
      <c r="C1166" s="72"/>
      <c r="D1166" s="72"/>
    </row>
    <row r="1167" spans="2:4" ht="12.75" x14ac:dyDescent="0.2">
      <c r="B1167" s="72"/>
      <c r="C1167" s="72"/>
      <c r="D1167" s="72"/>
    </row>
    <row r="1168" spans="2:4" ht="12.75" x14ac:dyDescent="0.2">
      <c r="B1168" s="72"/>
      <c r="C1168" s="72"/>
      <c r="D1168" s="72"/>
    </row>
    <row r="1169" spans="2:4" ht="12.75" x14ac:dyDescent="0.2">
      <c r="B1169" s="72"/>
      <c r="C1169" s="72"/>
      <c r="D1169" s="72"/>
    </row>
    <row r="1170" spans="2:4" ht="12.75" x14ac:dyDescent="0.2">
      <c r="B1170" s="72"/>
      <c r="C1170" s="72"/>
      <c r="D1170" s="72"/>
    </row>
    <row r="1171" spans="2:4" ht="12.75" x14ac:dyDescent="0.2">
      <c r="B1171" s="72"/>
      <c r="C1171" s="72"/>
      <c r="D1171" s="72"/>
    </row>
    <row r="1172" spans="2:4" ht="12.75" x14ac:dyDescent="0.2">
      <c r="B1172" s="72"/>
      <c r="C1172" s="72"/>
      <c r="D1172" s="72"/>
    </row>
    <row r="1173" spans="2:4" ht="12.75" x14ac:dyDescent="0.2">
      <c r="B1173" s="72"/>
      <c r="C1173" s="72"/>
      <c r="D1173" s="72"/>
    </row>
    <row r="1174" spans="2:4" ht="12.75" x14ac:dyDescent="0.2">
      <c r="B1174" s="72"/>
      <c r="C1174" s="72"/>
      <c r="D1174" s="72"/>
    </row>
    <row r="1175" spans="2:4" ht="12.75" x14ac:dyDescent="0.2">
      <c r="B1175" s="72"/>
      <c r="C1175" s="72"/>
      <c r="D1175" s="72"/>
    </row>
    <row r="1176" spans="2:4" ht="12.75" x14ac:dyDescent="0.2">
      <c r="B1176" s="72"/>
      <c r="C1176" s="72"/>
      <c r="D1176" s="72"/>
    </row>
    <row r="1177" spans="2:4" ht="12.75" x14ac:dyDescent="0.2">
      <c r="B1177" s="72"/>
      <c r="C1177" s="72"/>
      <c r="D1177" s="72"/>
    </row>
    <row r="1178" spans="2:4" ht="12.75" x14ac:dyDescent="0.2">
      <c r="B1178" s="72"/>
      <c r="C1178" s="72"/>
      <c r="D1178" s="72"/>
    </row>
    <row r="1179" spans="2:4" ht="12.75" x14ac:dyDescent="0.2">
      <c r="B1179" s="72"/>
      <c r="C1179" s="72"/>
      <c r="D1179" s="72"/>
    </row>
    <row r="1180" spans="2:4" ht="12.75" x14ac:dyDescent="0.2">
      <c r="B1180" s="72"/>
      <c r="C1180" s="72"/>
      <c r="D1180" s="72"/>
    </row>
    <row r="1181" spans="2:4" ht="12.75" x14ac:dyDescent="0.2">
      <c r="B1181" s="72"/>
      <c r="C1181" s="72"/>
      <c r="D1181" s="72"/>
    </row>
    <row r="1182" spans="2:4" ht="12.75" x14ac:dyDescent="0.2">
      <c r="B1182" s="72"/>
      <c r="C1182" s="72"/>
      <c r="D1182" s="72"/>
    </row>
    <row r="1183" spans="2:4" ht="12.75" x14ac:dyDescent="0.2">
      <c r="B1183" s="72"/>
      <c r="C1183" s="72"/>
      <c r="D1183" s="72"/>
    </row>
    <row r="1184" spans="2:4" ht="12.75" x14ac:dyDescent="0.2">
      <c r="B1184" s="72"/>
      <c r="C1184" s="72"/>
      <c r="D1184" s="72"/>
    </row>
    <row r="1185" spans="2:4" ht="12.75" x14ac:dyDescent="0.2">
      <c r="B1185" s="72"/>
      <c r="C1185" s="72"/>
      <c r="D1185" s="72"/>
    </row>
    <row r="1186" spans="2:4" ht="12.75" x14ac:dyDescent="0.2">
      <c r="B1186" s="72"/>
      <c r="C1186" s="72"/>
      <c r="D1186" s="72"/>
    </row>
    <row r="1187" spans="2:4" ht="12.75" x14ac:dyDescent="0.2">
      <c r="B1187" s="72"/>
      <c r="C1187" s="72"/>
      <c r="D1187" s="72"/>
    </row>
    <row r="1188" spans="2:4" ht="12.75" x14ac:dyDescent="0.2">
      <c r="B1188" s="72"/>
      <c r="C1188" s="72"/>
      <c r="D1188" s="72"/>
    </row>
    <row r="1189" spans="2:4" ht="12.75" x14ac:dyDescent="0.2">
      <c r="B1189" s="72"/>
      <c r="C1189" s="72"/>
      <c r="D1189" s="72"/>
    </row>
    <row r="1190" spans="2:4" ht="12.75" x14ac:dyDescent="0.2">
      <c r="B1190" s="72"/>
      <c r="C1190" s="72"/>
      <c r="D1190" s="72"/>
    </row>
    <row r="1191" spans="2:4" ht="12.75" x14ac:dyDescent="0.2">
      <c r="B1191" s="72"/>
      <c r="C1191" s="72"/>
      <c r="D1191" s="72"/>
    </row>
    <row r="1192" spans="2:4" ht="12.75" x14ac:dyDescent="0.2">
      <c r="B1192" s="72"/>
      <c r="C1192" s="72"/>
      <c r="D1192" s="72"/>
    </row>
    <row r="1193" spans="2:4" ht="12.75" x14ac:dyDescent="0.2">
      <c r="B1193" s="72"/>
      <c r="C1193" s="72"/>
      <c r="D1193" s="72"/>
    </row>
    <row r="1194" spans="2:4" ht="12.75" x14ac:dyDescent="0.2">
      <c r="B1194" s="72"/>
      <c r="C1194" s="72"/>
      <c r="D1194" s="72"/>
    </row>
    <row r="1195" spans="2:4" ht="12.75" x14ac:dyDescent="0.2">
      <c r="B1195" s="72"/>
      <c r="C1195" s="72"/>
      <c r="D1195" s="72"/>
    </row>
    <row r="1196" spans="2:4" ht="12.75" x14ac:dyDescent="0.2">
      <c r="B1196" s="72"/>
      <c r="C1196" s="72"/>
      <c r="D1196" s="72"/>
    </row>
    <row r="1197" spans="2:4" ht="12.75" x14ac:dyDescent="0.2">
      <c r="B1197" s="72"/>
      <c r="C1197" s="72"/>
      <c r="D1197" s="72"/>
    </row>
    <row r="1198" spans="2:4" ht="12.75" x14ac:dyDescent="0.2">
      <c r="B1198" s="72"/>
      <c r="C1198" s="72"/>
      <c r="D1198" s="72"/>
    </row>
    <row r="1199" spans="2:4" ht="12.75" x14ac:dyDescent="0.2">
      <c r="B1199" s="72"/>
      <c r="C1199" s="72"/>
      <c r="D1199" s="72"/>
    </row>
    <row r="1200" spans="2:4" ht="12.75" x14ac:dyDescent="0.2">
      <c r="B1200" s="72"/>
      <c r="C1200" s="72"/>
      <c r="D1200" s="72"/>
    </row>
    <row r="1201" spans="2:4" ht="12.75" x14ac:dyDescent="0.2">
      <c r="B1201" s="72"/>
      <c r="C1201" s="72"/>
      <c r="D1201" s="72"/>
    </row>
    <row r="1202" spans="2:4" ht="12.75" x14ac:dyDescent="0.2">
      <c r="B1202" s="72"/>
      <c r="C1202" s="72"/>
      <c r="D1202" s="72"/>
    </row>
    <row r="1203" spans="2:4" ht="12.75" x14ac:dyDescent="0.2">
      <c r="B1203" s="72"/>
      <c r="C1203" s="72"/>
      <c r="D1203" s="72"/>
    </row>
    <row r="1204" spans="2:4" ht="12.75" x14ac:dyDescent="0.2">
      <c r="B1204" s="72"/>
      <c r="C1204" s="72"/>
      <c r="D1204" s="72"/>
    </row>
    <row r="1205" spans="2:4" ht="12.75" x14ac:dyDescent="0.2">
      <c r="B1205" s="72"/>
      <c r="C1205" s="72"/>
      <c r="D1205" s="72"/>
    </row>
    <row r="1206" spans="2:4" ht="12.75" x14ac:dyDescent="0.2">
      <c r="B1206" s="72"/>
      <c r="C1206" s="72"/>
      <c r="D1206" s="72"/>
    </row>
    <row r="1207" spans="2:4" ht="12.75" x14ac:dyDescent="0.2">
      <c r="B1207" s="72"/>
      <c r="C1207" s="72"/>
      <c r="D1207" s="72"/>
    </row>
    <row r="1208" spans="2:4" ht="12.75" x14ac:dyDescent="0.2">
      <c r="B1208" s="72"/>
      <c r="C1208" s="72"/>
      <c r="D1208" s="72"/>
    </row>
    <row r="1209" spans="2:4" ht="12.75" x14ac:dyDescent="0.2">
      <c r="B1209" s="72"/>
      <c r="C1209" s="72"/>
      <c r="D1209" s="72"/>
    </row>
    <row r="1210" spans="2:4" ht="12.75" x14ac:dyDescent="0.2">
      <c r="B1210" s="72"/>
      <c r="C1210" s="72"/>
      <c r="D1210" s="72"/>
    </row>
    <row r="1211" spans="2:4" ht="12.75" x14ac:dyDescent="0.2">
      <c r="B1211" s="72"/>
      <c r="C1211" s="72"/>
      <c r="D1211" s="72"/>
    </row>
    <row r="1212" spans="2:4" ht="12.75" x14ac:dyDescent="0.2">
      <c r="B1212" s="72"/>
      <c r="C1212" s="72"/>
      <c r="D1212" s="72"/>
    </row>
    <row r="1213" spans="2:4" ht="12.75" x14ac:dyDescent="0.2">
      <c r="B1213" s="72"/>
      <c r="C1213" s="72"/>
      <c r="D1213" s="72"/>
    </row>
    <row r="1214" spans="2:4" ht="12.75" x14ac:dyDescent="0.2">
      <c r="B1214" s="72"/>
      <c r="C1214" s="72"/>
      <c r="D1214" s="72"/>
    </row>
    <row r="1215" spans="2:4" ht="12.75" x14ac:dyDescent="0.2">
      <c r="B1215" s="72"/>
      <c r="C1215" s="72"/>
      <c r="D1215" s="72"/>
    </row>
    <row r="1216" spans="2:4" ht="12.75" x14ac:dyDescent="0.2">
      <c r="B1216" s="72"/>
      <c r="C1216" s="72"/>
      <c r="D1216" s="72"/>
    </row>
    <row r="1217" spans="2:4" ht="12.75" x14ac:dyDescent="0.2">
      <c r="B1217" s="72"/>
      <c r="C1217" s="72"/>
      <c r="D1217" s="72"/>
    </row>
    <row r="1218" spans="2:4" ht="12.75" x14ac:dyDescent="0.2">
      <c r="B1218" s="72"/>
      <c r="C1218" s="72"/>
      <c r="D1218" s="72"/>
    </row>
    <row r="1219" spans="2:4" ht="12.75" x14ac:dyDescent="0.2">
      <c r="B1219" s="72"/>
      <c r="C1219" s="72"/>
      <c r="D1219" s="72"/>
    </row>
    <row r="1220" spans="2:4" ht="12.75" x14ac:dyDescent="0.2">
      <c r="B1220" s="72"/>
      <c r="C1220" s="72"/>
      <c r="D1220" s="72"/>
    </row>
    <row r="1221" spans="2:4" ht="12.75" x14ac:dyDescent="0.2">
      <c r="B1221" s="72"/>
      <c r="C1221" s="72"/>
      <c r="D1221" s="72"/>
    </row>
    <row r="1222" spans="2:4" ht="12.75" x14ac:dyDescent="0.2">
      <c r="B1222" s="72"/>
      <c r="C1222" s="72"/>
      <c r="D1222" s="72"/>
    </row>
    <row r="1223" spans="2:4" ht="12.75" x14ac:dyDescent="0.2">
      <c r="B1223" s="72"/>
      <c r="C1223" s="72"/>
      <c r="D1223" s="72"/>
    </row>
    <row r="1224" spans="2:4" ht="12.75" x14ac:dyDescent="0.2">
      <c r="B1224" s="72"/>
      <c r="C1224" s="72"/>
      <c r="D1224" s="72"/>
    </row>
    <row r="1225" spans="2:4" ht="12.75" x14ac:dyDescent="0.2">
      <c r="B1225" s="72"/>
      <c r="C1225" s="72"/>
      <c r="D1225" s="72"/>
    </row>
    <row r="1226" spans="2:4" ht="12.75" x14ac:dyDescent="0.2">
      <c r="B1226" s="72"/>
      <c r="C1226" s="72"/>
      <c r="D1226" s="72"/>
    </row>
    <row r="1227" spans="2:4" ht="12.75" x14ac:dyDescent="0.2">
      <c r="B1227" s="72"/>
      <c r="C1227" s="72"/>
      <c r="D1227" s="72"/>
    </row>
    <row r="1228" spans="2:4" ht="12.75" x14ac:dyDescent="0.2">
      <c r="B1228" s="72"/>
      <c r="C1228" s="72"/>
      <c r="D1228" s="72"/>
    </row>
    <row r="1229" spans="2:4" ht="12.75" x14ac:dyDescent="0.2">
      <c r="B1229" s="72"/>
      <c r="C1229" s="72"/>
      <c r="D1229" s="72"/>
    </row>
    <row r="1230" spans="2:4" ht="12.75" x14ac:dyDescent="0.2">
      <c r="B1230" s="72"/>
      <c r="C1230" s="72"/>
      <c r="D1230" s="72"/>
    </row>
    <row r="1231" spans="2:4" ht="12.75" x14ac:dyDescent="0.2">
      <c r="B1231" s="72"/>
      <c r="C1231" s="72"/>
      <c r="D1231" s="72"/>
    </row>
    <row r="1232" spans="2:4" ht="12.75" x14ac:dyDescent="0.2">
      <c r="B1232" s="72"/>
      <c r="C1232" s="72"/>
      <c r="D1232" s="72"/>
    </row>
    <row r="1233" spans="2:4" ht="12.75" x14ac:dyDescent="0.2">
      <c r="B1233" s="72"/>
      <c r="C1233" s="72"/>
      <c r="D1233" s="72"/>
    </row>
    <row r="1234" spans="2:4" ht="12.75" x14ac:dyDescent="0.2">
      <c r="B1234" s="72"/>
      <c r="C1234" s="72"/>
      <c r="D1234" s="72"/>
    </row>
    <row r="1235" spans="2:4" ht="12.75" x14ac:dyDescent="0.2">
      <c r="B1235" s="72"/>
      <c r="C1235" s="72"/>
      <c r="D1235" s="72"/>
    </row>
    <row r="1236" spans="2:4" ht="12.75" x14ac:dyDescent="0.2">
      <c r="B1236" s="72"/>
      <c r="C1236" s="72"/>
      <c r="D1236" s="72"/>
    </row>
    <row r="1237" spans="2:4" ht="12.75" x14ac:dyDescent="0.2">
      <c r="B1237" s="72"/>
      <c r="C1237" s="72"/>
      <c r="D1237" s="72"/>
    </row>
    <row r="1238" spans="2:4" ht="12.75" x14ac:dyDescent="0.2">
      <c r="B1238" s="72"/>
      <c r="C1238" s="72"/>
      <c r="D1238" s="72"/>
    </row>
    <row r="1239" spans="2:4" ht="12.75" x14ac:dyDescent="0.2">
      <c r="B1239" s="72"/>
      <c r="C1239" s="72"/>
      <c r="D1239" s="72"/>
    </row>
    <row r="1240" spans="2:4" ht="12.75" x14ac:dyDescent="0.2">
      <c r="B1240" s="72"/>
      <c r="C1240" s="72"/>
      <c r="D1240" s="72"/>
    </row>
    <row r="1241" spans="2:4" ht="12.75" x14ac:dyDescent="0.2">
      <c r="B1241" s="72"/>
      <c r="C1241" s="72"/>
      <c r="D1241" s="72"/>
    </row>
    <row r="1242" spans="2:4" ht="12.75" x14ac:dyDescent="0.2">
      <c r="B1242" s="72"/>
      <c r="C1242" s="72"/>
      <c r="D1242" s="72"/>
    </row>
    <row r="1243" spans="2:4" ht="12.75" x14ac:dyDescent="0.2">
      <c r="B1243" s="72"/>
      <c r="C1243" s="72"/>
      <c r="D1243" s="72"/>
    </row>
    <row r="1244" spans="2:4" ht="12.75" x14ac:dyDescent="0.2">
      <c r="B1244" s="72"/>
      <c r="C1244" s="72"/>
      <c r="D1244" s="72"/>
    </row>
    <row r="1245" spans="2:4" ht="12.75" x14ac:dyDescent="0.2">
      <c r="B1245" s="72"/>
      <c r="C1245" s="72"/>
      <c r="D1245" s="72"/>
    </row>
    <row r="1246" spans="2:4" ht="12.75" x14ac:dyDescent="0.2">
      <c r="B1246" s="72"/>
      <c r="C1246" s="72"/>
      <c r="D1246" s="72"/>
    </row>
    <row r="1247" spans="2:4" ht="12.75" x14ac:dyDescent="0.2">
      <c r="B1247" s="72"/>
      <c r="C1247" s="72"/>
      <c r="D1247" s="72"/>
    </row>
    <row r="1248" spans="2:4" ht="12.75" x14ac:dyDescent="0.2">
      <c r="B1248" s="72"/>
      <c r="C1248" s="72"/>
      <c r="D1248" s="72"/>
    </row>
    <row r="1249" spans="2:4" ht="12.75" x14ac:dyDescent="0.2">
      <c r="B1249" s="72"/>
      <c r="C1249" s="72"/>
      <c r="D1249" s="72"/>
    </row>
    <row r="1250" spans="2:4" ht="12.75" x14ac:dyDescent="0.2">
      <c r="B1250" s="72"/>
      <c r="C1250" s="72"/>
      <c r="D1250" s="72"/>
    </row>
    <row r="1251" spans="2:4" ht="12.75" x14ac:dyDescent="0.2">
      <c r="B1251" s="72"/>
      <c r="C1251" s="72"/>
      <c r="D1251" s="72"/>
    </row>
    <row r="1252" spans="2:4" ht="12.75" x14ac:dyDescent="0.2">
      <c r="B1252" s="72"/>
      <c r="C1252" s="72"/>
      <c r="D1252" s="72"/>
    </row>
    <row r="1253" spans="2:4" ht="12.75" x14ac:dyDescent="0.2">
      <c r="B1253" s="72"/>
      <c r="C1253" s="72"/>
      <c r="D1253" s="72"/>
    </row>
    <row r="1254" spans="2:4" ht="12.75" x14ac:dyDescent="0.2">
      <c r="B1254" s="72"/>
      <c r="C1254" s="72"/>
      <c r="D1254" s="72"/>
    </row>
    <row r="1255" spans="2:4" ht="12.75" x14ac:dyDescent="0.2">
      <c r="B1255" s="72"/>
      <c r="C1255" s="72"/>
      <c r="D1255" s="72"/>
    </row>
    <row r="1256" spans="2:4" ht="12.75" x14ac:dyDescent="0.2">
      <c r="B1256" s="72"/>
      <c r="C1256" s="72"/>
      <c r="D1256" s="72"/>
    </row>
    <row r="1257" spans="2:4" ht="12.75" x14ac:dyDescent="0.2">
      <c r="B1257" s="72"/>
      <c r="C1257" s="72"/>
      <c r="D1257" s="72"/>
    </row>
    <row r="1258" spans="2:4" ht="12.75" x14ac:dyDescent="0.2">
      <c r="B1258" s="72"/>
      <c r="C1258" s="72"/>
      <c r="D1258" s="72"/>
    </row>
    <row r="1259" spans="2:4" ht="12.75" x14ac:dyDescent="0.2">
      <c r="B1259" s="72"/>
      <c r="C1259" s="72"/>
      <c r="D1259" s="72"/>
    </row>
    <row r="1260" spans="2:4" ht="12.75" x14ac:dyDescent="0.2">
      <c r="B1260" s="72"/>
      <c r="C1260" s="72"/>
      <c r="D1260" s="72"/>
    </row>
    <row r="1261" spans="2:4" ht="12.75" x14ac:dyDescent="0.2">
      <c r="B1261" s="72"/>
      <c r="C1261" s="72"/>
      <c r="D1261" s="72"/>
    </row>
    <row r="1262" spans="2:4" ht="12.75" x14ac:dyDescent="0.2">
      <c r="B1262" s="72"/>
      <c r="C1262" s="72"/>
      <c r="D1262" s="72"/>
    </row>
    <row r="1263" spans="2:4" ht="12.75" x14ac:dyDescent="0.2">
      <c r="B1263" s="72"/>
      <c r="C1263" s="72"/>
      <c r="D1263" s="72"/>
    </row>
    <row r="1264" spans="2:4" ht="12.75" x14ac:dyDescent="0.2">
      <c r="B1264" s="72"/>
      <c r="C1264" s="72"/>
      <c r="D1264" s="72"/>
    </row>
    <row r="1265" spans="2:4" ht="12.75" x14ac:dyDescent="0.2">
      <c r="B1265" s="72"/>
      <c r="C1265" s="72"/>
      <c r="D1265" s="72"/>
    </row>
    <row r="1266" spans="2:4" ht="12.75" x14ac:dyDescent="0.2">
      <c r="B1266" s="72"/>
      <c r="C1266" s="72"/>
      <c r="D1266" s="72"/>
    </row>
    <row r="1267" spans="2:4" ht="12.75" x14ac:dyDescent="0.2">
      <c r="B1267" s="72"/>
      <c r="C1267" s="72"/>
      <c r="D1267" s="72"/>
    </row>
    <row r="1268" spans="2:4" ht="12.75" x14ac:dyDescent="0.2">
      <c r="B1268" s="72"/>
      <c r="C1268" s="72"/>
      <c r="D1268" s="72"/>
    </row>
    <row r="1269" spans="2:4" ht="12.75" x14ac:dyDescent="0.2">
      <c r="B1269" s="72"/>
      <c r="C1269" s="72"/>
      <c r="D1269" s="72"/>
    </row>
    <row r="1270" spans="2:4" ht="12.75" x14ac:dyDescent="0.2">
      <c r="B1270" s="72"/>
      <c r="C1270" s="72"/>
      <c r="D1270" s="72"/>
    </row>
    <row r="1271" spans="2:4" ht="12.75" x14ac:dyDescent="0.2">
      <c r="B1271" s="72"/>
      <c r="C1271" s="72"/>
      <c r="D1271" s="72"/>
    </row>
    <row r="1272" spans="2:4" ht="12.75" x14ac:dyDescent="0.2">
      <c r="B1272" s="72"/>
      <c r="C1272" s="72"/>
      <c r="D1272" s="72"/>
    </row>
    <row r="1273" spans="2:4" ht="12.75" x14ac:dyDescent="0.2">
      <c r="B1273" s="72"/>
      <c r="C1273" s="72"/>
      <c r="D1273" s="72"/>
    </row>
    <row r="1274" spans="2:4" ht="12.75" x14ac:dyDescent="0.2">
      <c r="B1274" s="72"/>
      <c r="C1274" s="72"/>
      <c r="D1274" s="72"/>
    </row>
    <row r="1275" spans="2:4" ht="12.75" x14ac:dyDescent="0.2">
      <c r="B1275" s="72"/>
      <c r="C1275" s="72"/>
      <c r="D1275" s="72"/>
    </row>
    <row r="1276" spans="2:4" ht="12.75" x14ac:dyDescent="0.2">
      <c r="B1276" s="72"/>
      <c r="C1276" s="72"/>
      <c r="D1276" s="72"/>
    </row>
    <row r="1277" spans="2:4" ht="12.75" x14ac:dyDescent="0.2">
      <c r="B1277" s="72"/>
      <c r="C1277" s="72"/>
      <c r="D1277" s="72"/>
    </row>
    <row r="1278" spans="2:4" ht="12.75" x14ac:dyDescent="0.2">
      <c r="B1278" s="72"/>
      <c r="C1278" s="72"/>
      <c r="D1278" s="72"/>
    </row>
    <row r="1279" spans="2:4" ht="12.75" x14ac:dyDescent="0.2">
      <c r="B1279" s="72"/>
      <c r="C1279" s="72"/>
      <c r="D1279" s="72"/>
    </row>
    <row r="1280" spans="2:4" ht="12.75" x14ac:dyDescent="0.2">
      <c r="B1280" s="72"/>
      <c r="C1280" s="72"/>
      <c r="D1280" s="72"/>
    </row>
    <row r="1281" spans="2:4" ht="12.75" x14ac:dyDescent="0.2">
      <c r="B1281" s="72"/>
      <c r="C1281" s="72"/>
      <c r="D1281" s="72"/>
    </row>
    <row r="1282" spans="2:4" ht="12.75" x14ac:dyDescent="0.2">
      <c r="B1282" s="72"/>
      <c r="C1282" s="72"/>
      <c r="D1282" s="72"/>
    </row>
    <row r="1283" spans="2:4" ht="12.75" x14ac:dyDescent="0.2">
      <c r="B1283" s="72"/>
      <c r="C1283" s="72"/>
      <c r="D1283" s="72"/>
    </row>
    <row r="1284" spans="2:4" ht="12.75" x14ac:dyDescent="0.2">
      <c r="B1284" s="72"/>
      <c r="C1284" s="72"/>
      <c r="D1284" s="72"/>
    </row>
    <row r="1285" spans="2:4" ht="12.75" x14ac:dyDescent="0.2">
      <c r="B1285" s="72"/>
      <c r="C1285" s="72"/>
      <c r="D1285" s="72"/>
    </row>
    <row r="1286" spans="2:4" ht="12.75" x14ac:dyDescent="0.2">
      <c r="B1286" s="72"/>
      <c r="C1286" s="72"/>
      <c r="D1286" s="72"/>
    </row>
    <row r="1287" spans="2:4" ht="12.75" x14ac:dyDescent="0.2">
      <c r="B1287" s="72"/>
      <c r="C1287" s="72"/>
      <c r="D1287" s="72"/>
    </row>
    <row r="1288" spans="2:4" ht="12.75" x14ac:dyDescent="0.2">
      <c r="B1288" s="72"/>
      <c r="C1288" s="72"/>
      <c r="D1288" s="72"/>
    </row>
    <row r="1289" spans="2:4" ht="12.75" x14ac:dyDescent="0.2">
      <c r="B1289" s="72"/>
      <c r="C1289" s="72"/>
      <c r="D1289" s="72"/>
    </row>
    <row r="1290" spans="2:4" ht="12.75" x14ac:dyDescent="0.2">
      <c r="B1290" s="72"/>
      <c r="C1290" s="72"/>
      <c r="D1290" s="72"/>
    </row>
    <row r="1291" spans="2:4" ht="12.75" x14ac:dyDescent="0.2">
      <c r="B1291" s="72"/>
      <c r="C1291" s="72"/>
      <c r="D1291" s="72"/>
    </row>
    <row r="1292" spans="2:4" ht="12.75" x14ac:dyDescent="0.2">
      <c r="B1292" s="72"/>
      <c r="C1292" s="72"/>
      <c r="D1292" s="72"/>
    </row>
    <row r="1293" spans="2:4" ht="12.75" x14ac:dyDescent="0.2">
      <c r="B1293" s="72"/>
      <c r="C1293" s="72"/>
      <c r="D1293" s="72"/>
    </row>
    <row r="1294" spans="2:4" ht="12.75" x14ac:dyDescent="0.2">
      <c r="B1294" s="72"/>
      <c r="C1294" s="72"/>
      <c r="D1294" s="72"/>
    </row>
    <row r="1295" spans="2:4" ht="12.75" x14ac:dyDescent="0.2">
      <c r="B1295" s="72"/>
      <c r="C1295" s="72"/>
      <c r="D1295" s="72"/>
    </row>
    <row r="1296" spans="2:4" ht="12.75" x14ac:dyDescent="0.2">
      <c r="B1296" s="72"/>
      <c r="C1296" s="72"/>
      <c r="D1296" s="72"/>
    </row>
    <row r="1297" spans="2:4" ht="12.75" x14ac:dyDescent="0.2">
      <c r="B1297" s="72"/>
      <c r="C1297" s="72"/>
      <c r="D1297" s="72"/>
    </row>
    <row r="1298" spans="2:4" ht="12.75" x14ac:dyDescent="0.2">
      <c r="B1298" s="72"/>
      <c r="C1298" s="72"/>
      <c r="D1298" s="72"/>
    </row>
    <row r="1299" spans="2:4" ht="12.75" x14ac:dyDescent="0.2">
      <c r="B1299" s="72"/>
      <c r="C1299" s="72"/>
      <c r="D1299" s="72"/>
    </row>
    <row r="1300" spans="2:4" ht="12.75" x14ac:dyDescent="0.2">
      <c r="B1300" s="72"/>
      <c r="C1300" s="72"/>
      <c r="D1300" s="72"/>
    </row>
    <row r="1301" spans="2:4" ht="12.75" x14ac:dyDescent="0.2">
      <c r="B1301" s="72"/>
      <c r="C1301" s="72"/>
      <c r="D1301" s="72"/>
    </row>
    <row r="1302" spans="2:4" ht="12.75" x14ac:dyDescent="0.2">
      <c r="B1302" s="72"/>
      <c r="C1302" s="72"/>
      <c r="D1302" s="72"/>
    </row>
    <row r="1303" spans="2:4" ht="12.75" x14ac:dyDescent="0.2">
      <c r="B1303" s="72"/>
      <c r="C1303" s="72"/>
      <c r="D1303" s="72"/>
    </row>
    <row r="1304" spans="2:4" ht="12.75" x14ac:dyDescent="0.2">
      <c r="B1304" s="72"/>
      <c r="C1304" s="72"/>
      <c r="D1304" s="72"/>
    </row>
    <row r="1305" spans="2:4" ht="12.75" x14ac:dyDescent="0.2">
      <c r="B1305" s="72"/>
      <c r="C1305" s="72"/>
      <c r="D1305" s="72"/>
    </row>
    <row r="1306" spans="2:4" ht="12.75" x14ac:dyDescent="0.2">
      <c r="B1306" s="72"/>
      <c r="C1306" s="72"/>
      <c r="D1306" s="72"/>
    </row>
    <row r="1307" spans="2:4" ht="12.75" x14ac:dyDescent="0.2">
      <c r="B1307" s="72"/>
      <c r="C1307" s="72"/>
      <c r="D1307" s="72"/>
    </row>
    <row r="1308" spans="2:4" ht="12.75" x14ac:dyDescent="0.2">
      <c r="B1308" s="72"/>
      <c r="C1308" s="72"/>
      <c r="D1308" s="72"/>
    </row>
    <row r="1309" spans="2:4" ht="12.75" x14ac:dyDescent="0.2">
      <c r="B1309" s="72"/>
      <c r="C1309" s="72"/>
      <c r="D1309" s="72"/>
    </row>
    <row r="1310" spans="2:4" ht="12.75" x14ac:dyDescent="0.2">
      <c r="B1310" s="72"/>
      <c r="C1310" s="72"/>
      <c r="D1310" s="72"/>
    </row>
    <row r="1311" spans="2:4" ht="12.75" x14ac:dyDescent="0.2">
      <c r="B1311" s="72"/>
      <c r="C1311" s="72"/>
      <c r="D1311" s="72"/>
    </row>
    <row r="1312" spans="2:4" ht="12.75" x14ac:dyDescent="0.2">
      <c r="B1312" s="72"/>
      <c r="C1312" s="72"/>
      <c r="D1312" s="72"/>
    </row>
    <row r="1313" spans="2:4" ht="12.75" x14ac:dyDescent="0.2">
      <c r="B1313" s="72"/>
      <c r="C1313" s="72"/>
      <c r="D1313" s="72"/>
    </row>
    <row r="1314" spans="2:4" ht="12.75" x14ac:dyDescent="0.2">
      <c r="B1314" s="72"/>
      <c r="C1314" s="72"/>
      <c r="D1314" s="72"/>
    </row>
    <row r="1315" spans="2:4" ht="12.75" x14ac:dyDescent="0.2">
      <c r="B1315" s="72"/>
      <c r="C1315" s="72"/>
      <c r="D1315" s="72"/>
    </row>
    <row r="1316" spans="2:4" ht="12.75" x14ac:dyDescent="0.2">
      <c r="B1316" s="72"/>
      <c r="C1316" s="72"/>
      <c r="D1316" s="72"/>
    </row>
    <row r="1317" spans="2:4" ht="12.75" x14ac:dyDescent="0.2">
      <c r="B1317" s="72"/>
      <c r="C1317" s="72"/>
      <c r="D1317" s="72"/>
    </row>
    <row r="1318" spans="2:4" ht="12.75" x14ac:dyDescent="0.2">
      <c r="B1318" s="72"/>
      <c r="C1318" s="72"/>
      <c r="D1318" s="72"/>
    </row>
    <row r="1319" spans="2:4" ht="12.75" x14ac:dyDescent="0.2">
      <c r="B1319" s="72"/>
      <c r="C1319" s="72"/>
      <c r="D1319" s="72"/>
    </row>
    <row r="1320" spans="2:4" ht="12.75" x14ac:dyDescent="0.2">
      <c r="B1320" s="72"/>
      <c r="C1320" s="72"/>
      <c r="D1320" s="72"/>
    </row>
    <row r="1321" spans="2:4" ht="12.75" x14ac:dyDescent="0.2">
      <c r="B1321" s="72"/>
      <c r="C1321" s="72"/>
      <c r="D1321" s="72"/>
    </row>
    <row r="1322" spans="2:4" ht="12.75" x14ac:dyDescent="0.2">
      <c r="B1322" s="72"/>
      <c r="C1322" s="72"/>
      <c r="D1322" s="72"/>
    </row>
    <row r="1323" spans="2:4" ht="12.75" x14ac:dyDescent="0.2">
      <c r="B1323" s="72"/>
      <c r="C1323" s="72"/>
      <c r="D1323" s="72"/>
    </row>
    <row r="1324" spans="2:4" ht="12.75" x14ac:dyDescent="0.2">
      <c r="B1324" s="72"/>
      <c r="C1324" s="72"/>
      <c r="D1324" s="72"/>
    </row>
    <row r="1325" spans="2:4" ht="12.75" x14ac:dyDescent="0.2">
      <c r="B1325" s="72"/>
      <c r="C1325" s="72"/>
      <c r="D1325" s="72"/>
    </row>
    <row r="1326" spans="2:4" ht="12.75" x14ac:dyDescent="0.2">
      <c r="B1326" s="72"/>
      <c r="C1326" s="72"/>
      <c r="D1326" s="72"/>
    </row>
    <row r="1327" spans="2:4" ht="12.75" x14ac:dyDescent="0.2">
      <c r="B1327" s="72"/>
      <c r="C1327" s="72"/>
      <c r="D1327" s="72"/>
    </row>
    <row r="1328" spans="2:4" ht="12.75" x14ac:dyDescent="0.2">
      <c r="B1328" s="72"/>
      <c r="C1328" s="72"/>
      <c r="D1328" s="72"/>
    </row>
    <row r="1329" spans="2:4" ht="12.75" x14ac:dyDescent="0.2">
      <c r="B1329" s="72"/>
      <c r="C1329" s="72"/>
      <c r="D1329" s="72"/>
    </row>
    <row r="1330" spans="2:4" ht="12.75" x14ac:dyDescent="0.2">
      <c r="B1330" s="72"/>
      <c r="C1330" s="72"/>
      <c r="D1330" s="72"/>
    </row>
    <row r="1331" spans="2:4" ht="12.75" x14ac:dyDescent="0.2">
      <c r="B1331" s="72"/>
      <c r="C1331" s="72"/>
      <c r="D1331" s="72"/>
    </row>
    <row r="1332" spans="2:4" ht="12.75" x14ac:dyDescent="0.2">
      <c r="B1332" s="72"/>
      <c r="C1332" s="72"/>
      <c r="D1332" s="72"/>
    </row>
    <row r="1333" spans="2:4" ht="12.75" x14ac:dyDescent="0.2">
      <c r="B1333" s="72"/>
      <c r="C1333" s="72"/>
      <c r="D1333" s="72"/>
    </row>
    <row r="1334" spans="2:4" ht="12.75" x14ac:dyDescent="0.2">
      <c r="B1334" s="72"/>
      <c r="C1334" s="72"/>
      <c r="D1334" s="72"/>
    </row>
    <row r="1335" spans="2:4" ht="12.75" x14ac:dyDescent="0.2">
      <c r="B1335" s="72"/>
      <c r="C1335" s="72"/>
      <c r="D1335" s="72"/>
    </row>
    <row r="1336" spans="2:4" ht="12.75" x14ac:dyDescent="0.2">
      <c r="B1336" s="72"/>
      <c r="C1336" s="72"/>
      <c r="D1336" s="72"/>
    </row>
    <row r="1337" spans="2:4" ht="12.75" x14ac:dyDescent="0.2">
      <c r="B1337" s="72"/>
      <c r="C1337" s="72"/>
      <c r="D1337" s="72"/>
    </row>
    <row r="1338" spans="2:4" ht="12.75" x14ac:dyDescent="0.2">
      <c r="B1338" s="72"/>
      <c r="C1338" s="72"/>
      <c r="D1338" s="72"/>
    </row>
    <row r="1339" spans="2:4" ht="12.75" x14ac:dyDescent="0.2">
      <c r="B1339" s="72"/>
      <c r="C1339" s="72"/>
      <c r="D1339" s="72"/>
    </row>
    <row r="1340" spans="2:4" ht="12.75" x14ac:dyDescent="0.2">
      <c r="B1340" s="72"/>
      <c r="C1340" s="72"/>
      <c r="D1340" s="72"/>
    </row>
    <row r="1341" spans="2:4" ht="12.75" x14ac:dyDescent="0.2">
      <c r="B1341" s="72"/>
      <c r="C1341" s="72"/>
      <c r="D1341" s="72"/>
    </row>
    <row r="1342" spans="2:4" ht="12.75" x14ac:dyDescent="0.2">
      <c r="B1342" s="72"/>
      <c r="C1342" s="72"/>
      <c r="D1342" s="72"/>
    </row>
    <row r="1343" spans="2:4" ht="12.75" x14ac:dyDescent="0.2">
      <c r="B1343" s="72"/>
      <c r="C1343" s="72"/>
      <c r="D1343" s="72"/>
    </row>
    <row r="1344" spans="2:4" ht="12.75" x14ac:dyDescent="0.2">
      <c r="B1344" s="72"/>
      <c r="C1344" s="72"/>
      <c r="D1344" s="72"/>
    </row>
    <row r="1345" spans="2:4" ht="12.75" x14ac:dyDescent="0.2">
      <c r="B1345" s="72"/>
      <c r="C1345" s="72"/>
      <c r="D1345" s="72"/>
    </row>
    <row r="1346" spans="2:4" ht="12.75" x14ac:dyDescent="0.2">
      <c r="B1346" s="72"/>
      <c r="C1346" s="72"/>
      <c r="D1346" s="72"/>
    </row>
    <row r="1347" spans="2:4" ht="12.75" x14ac:dyDescent="0.2">
      <c r="B1347" s="72"/>
      <c r="C1347" s="72"/>
      <c r="D1347" s="72"/>
    </row>
    <row r="1348" spans="2:4" ht="12.75" x14ac:dyDescent="0.2">
      <c r="B1348" s="72"/>
      <c r="C1348" s="72"/>
      <c r="D1348" s="72"/>
    </row>
    <row r="1349" spans="2:4" ht="12.75" x14ac:dyDescent="0.2">
      <c r="B1349" s="72"/>
      <c r="C1349" s="72"/>
      <c r="D1349" s="72"/>
    </row>
    <row r="1350" spans="2:4" ht="12.75" x14ac:dyDescent="0.2">
      <c r="B1350" s="72"/>
      <c r="C1350" s="72"/>
      <c r="D1350" s="72"/>
    </row>
    <row r="1351" spans="2:4" ht="12.75" x14ac:dyDescent="0.2">
      <c r="B1351" s="72"/>
      <c r="C1351" s="72"/>
      <c r="D1351" s="72"/>
    </row>
    <row r="1352" spans="2:4" ht="12.75" x14ac:dyDescent="0.2">
      <c r="B1352" s="72"/>
      <c r="C1352" s="72"/>
      <c r="D1352" s="72"/>
    </row>
    <row r="1353" spans="2:4" ht="12.75" x14ac:dyDescent="0.2">
      <c r="B1353" s="72"/>
      <c r="C1353" s="72"/>
      <c r="D1353" s="72"/>
    </row>
    <row r="1354" spans="2:4" ht="12.75" x14ac:dyDescent="0.2">
      <c r="B1354" s="72"/>
      <c r="C1354" s="72"/>
      <c r="D1354" s="72"/>
    </row>
    <row r="1355" spans="2:4" ht="12.75" x14ac:dyDescent="0.2">
      <c r="B1355" s="72"/>
      <c r="C1355" s="72"/>
      <c r="D1355" s="72"/>
    </row>
    <row r="1356" spans="2:4" ht="12.75" x14ac:dyDescent="0.2">
      <c r="B1356" s="72"/>
      <c r="C1356" s="72"/>
      <c r="D1356" s="72"/>
    </row>
    <row r="1357" spans="2:4" ht="12.75" x14ac:dyDescent="0.2">
      <c r="B1357" s="72"/>
      <c r="C1357" s="72"/>
      <c r="D1357" s="72"/>
    </row>
    <row r="1358" spans="2:4" ht="12.75" x14ac:dyDescent="0.2">
      <c r="B1358" s="72"/>
      <c r="C1358" s="72"/>
      <c r="D1358" s="72"/>
    </row>
    <row r="1359" spans="2:4" ht="12.75" x14ac:dyDescent="0.2">
      <c r="B1359" s="72"/>
      <c r="C1359" s="72"/>
      <c r="D1359" s="72"/>
    </row>
    <row r="1360" spans="2:4" ht="12.75" x14ac:dyDescent="0.2">
      <c r="B1360" s="72"/>
      <c r="C1360" s="72"/>
      <c r="D1360" s="72"/>
    </row>
    <row r="1361" spans="2:4" ht="12.75" x14ac:dyDescent="0.2">
      <c r="B1361" s="72"/>
      <c r="C1361" s="72"/>
      <c r="D1361" s="72"/>
    </row>
    <row r="1362" spans="2:4" ht="12.75" x14ac:dyDescent="0.2">
      <c r="B1362" s="72"/>
      <c r="C1362" s="72"/>
      <c r="D1362" s="72"/>
    </row>
    <row r="1363" spans="2:4" ht="12.75" x14ac:dyDescent="0.2">
      <c r="B1363" s="72"/>
      <c r="C1363" s="72"/>
      <c r="D1363" s="72"/>
    </row>
    <row r="1364" spans="2:4" ht="12.75" x14ac:dyDescent="0.2">
      <c r="B1364" s="72"/>
      <c r="C1364" s="72"/>
      <c r="D1364" s="72"/>
    </row>
    <row r="1365" spans="2:4" ht="12.75" x14ac:dyDescent="0.2">
      <c r="B1365" s="72"/>
      <c r="C1365" s="72"/>
      <c r="D1365" s="72"/>
    </row>
    <row r="1366" spans="2:4" ht="12.75" x14ac:dyDescent="0.2">
      <c r="B1366" s="72"/>
      <c r="C1366" s="72"/>
      <c r="D1366" s="72"/>
    </row>
    <row r="1367" spans="2:4" ht="12.75" x14ac:dyDescent="0.2">
      <c r="B1367" s="72"/>
      <c r="C1367" s="72"/>
      <c r="D1367" s="72"/>
    </row>
    <row r="1368" spans="2:4" ht="12.75" x14ac:dyDescent="0.2">
      <c r="B1368" s="72"/>
      <c r="C1368" s="72"/>
      <c r="D1368" s="72"/>
    </row>
    <row r="1369" spans="2:4" ht="12.75" x14ac:dyDescent="0.2">
      <c r="B1369" s="72"/>
      <c r="C1369" s="72"/>
      <c r="D1369" s="72"/>
    </row>
    <row r="1370" spans="2:4" ht="12.75" x14ac:dyDescent="0.2">
      <c r="B1370" s="72"/>
      <c r="C1370" s="72"/>
      <c r="D1370" s="72"/>
    </row>
    <row r="1371" spans="2:4" ht="12.75" x14ac:dyDescent="0.2">
      <c r="B1371" s="72"/>
      <c r="C1371" s="72"/>
      <c r="D1371" s="72"/>
    </row>
    <row r="1372" spans="2:4" ht="12.75" x14ac:dyDescent="0.2">
      <c r="B1372" s="72"/>
      <c r="C1372" s="72"/>
      <c r="D1372" s="72"/>
    </row>
    <row r="1373" spans="2:4" ht="12.75" x14ac:dyDescent="0.2">
      <c r="B1373" s="72"/>
      <c r="C1373" s="72"/>
      <c r="D1373" s="72"/>
    </row>
    <row r="1374" spans="2:4" ht="12.75" x14ac:dyDescent="0.2">
      <c r="B1374" s="72"/>
      <c r="C1374" s="72"/>
      <c r="D1374" s="72"/>
    </row>
    <row r="1375" spans="2:4" ht="12.75" x14ac:dyDescent="0.2">
      <c r="B1375" s="72"/>
      <c r="C1375" s="72"/>
      <c r="D1375" s="72"/>
    </row>
    <row r="1376" spans="2:4" ht="12.75" x14ac:dyDescent="0.2">
      <c r="B1376" s="72"/>
      <c r="C1376" s="72"/>
      <c r="D1376" s="72"/>
    </row>
    <row r="1377" spans="2:4" ht="12.75" x14ac:dyDescent="0.2">
      <c r="B1377" s="72"/>
      <c r="C1377" s="72"/>
      <c r="D1377" s="72"/>
    </row>
    <row r="1378" spans="2:4" ht="12.75" x14ac:dyDescent="0.2">
      <c r="B1378" s="72"/>
      <c r="C1378" s="72"/>
      <c r="D1378" s="72"/>
    </row>
    <row r="1379" spans="2:4" ht="12.75" x14ac:dyDescent="0.2">
      <c r="B1379" s="72"/>
      <c r="C1379" s="72"/>
      <c r="D1379" s="72"/>
    </row>
    <row r="1380" spans="2:4" ht="12.75" x14ac:dyDescent="0.2">
      <c r="B1380" s="72"/>
      <c r="C1380" s="72"/>
      <c r="D1380" s="72"/>
    </row>
    <row r="1381" spans="2:4" ht="12.75" x14ac:dyDescent="0.2">
      <c r="B1381" s="72"/>
      <c r="C1381" s="72"/>
      <c r="D1381" s="72"/>
    </row>
    <row r="1382" spans="2:4" ht="12.75" x14ac:dyDescent="0.2">
      <c r="B1382" s="72"/>
      <c r="C1382" s="72"/>
      <c r="D1382" s="72"/>
    </row>
    <row r="1383" spans="2:4" ht="12.75" x14ac:dyDescent="0.2">
      <c r="B1383" s="72"/>
      <c r="C1383" s="72"/>
      <c r="D1383" s="72"/>
    </row>
    <row r="1384" spans="2:4" ht="12.75" x14ac:dyDescent="0.2">
      <c r="B1384" s="72"/>
      <c r="C1384" s="72"/>
      <c r="D1384" s="72"/>
    </row>
    <row r="1385" spans="2:4" ht="12.75" x14ac:dyDescent="0.2">
      <c r="B1385" s="72"/>
      <c r="C1385" s="72"/>
      <c r="D1385" s="72"/>
    </row>
    <row r="1386" spans="2:4" ht="12.75" x14ac:dyDescent="0.2">
      <c r="B1386" s="72"/>
      <c r="C1386" s="72"/>
      <c r="D1386" s="72"/>
    </row>
    <row r="1387" spans="2:4" ht="12.75" x14ac:dyDescent="0.2">
      <c r="B1387" s="72"/>
      <c r="C1387" s="72"/>
      <c r="D1387" s="72"/>
    </row>
    <row r="1388" spans="2:4" ht="12.75" x14ac:dyDescent="0.2">
      <c r="B1388" s="72"/>
      <c r="C1388" s="72"/>
      <c r="D1388" s="72"/>
    </row>
    <row r="1389" spans="2:4" ht="12.75" x14ac:dyDescent="0.2">
      <c r="B1389" s="72"/>
      <c r="C1389" s="72"/>
      <c r="D1389" s="72"/>
    </row>
    <row r="1390" spans="2:4" ht="12.75" x14ac:dyDescent="0.2">
      <c r="B1390" s="72"/>
      <c r="C1390" s="72"/>
      <c r="D1390" s="72"/>
    </row>
    <row r="1391" spans="2:4" ht="12.75" x14ac:dyDescent="0.2">
      <c r="B1391" s="72"/>
      <c r="C1391" s="72"/>
      <c r="D1391" s="72"/>
    </row>
    <row r="1392" spans="2:4" ht="12.75" x14ac:dyDescent="0.2">
      <c r="B1392" s="72"/>
      <c r="C1392" s="72"/>
      <c r="D1392" s="72"/>
    </row>
    <row r="1393" spans="2:4" ht="12.75" x14ac:dyDescent="0.2">
      <c r="B1393" s="72"/>
      <c r="C1393" s="72"/>
      <c r="D1393" s="72"/>
    </row>
    <row r="1394" spans="2:4" ht="12.75" x14ac:dyDescent="0.2">
      <c r="B1394" s="72"/>
      <c r="C1394" s="72"/>
      <c r="D1394" s="72"/>
    </row>
    <row r="1395" spans="2:4" ht="12.75" x14ac:dyDescent="0.2">
      <c r="B1395" s="72"/>
      <c r="C1395" s="72"/>
      <c r="D1395" s="72"/>
    </row>
    <row r="1396" spans="2:4" ht="12.75" x14ac:dyDescent="0.2">
      <c r="B1396" s="72"/>
      <c r="C1396" s="72"/>
      <c r="D1396" s="72"/>
    </row>
    <row r="1397" spans="2:4" ht="12.75" x14ac:dyDescent="0.2">
      <c r="B1397" s="72"/>
      <c r="C1397" s="72"/>
      <c r="D1397" s="72"/>
    </row>
    <row r="1398" spans="2:4" ht="12.75" x14ac:dyDescent="0.2">
      <c r="B1398" s="72"/>
      <c r="C1398" s="72"/>
      <c r="D1398" s="72"/>
    </row>
    <row r="1399" spans="2:4" ht="12.75" x14ac:dyDescent="0.2">
      <c r="B1399" s="72"/>
      <c r="C1399" s="72"/>
      <c r="D1399" s="72"/>
    </row>
    <row r="1400" spans="2:4" ht="12.75" x14ac:dyDescent="0.2">
      <c r="B1400" s="72"/>
      <c r="C1400" s="72"/>
      <c r="D1400" s="72"/>
    </row>
    <row r="1401" spans="2:4" ht="12.75" x14ac:dyDescent="0.2">
      <c r="B1401" s="72"/>
      <c r="C1401" s="72"/>
      <c r="D1401" s="72"/>
    </row>
    <row r="1402" spans="2:4" ht="12.75" x14ac:dyDescent="0.2">
      <c r="B1402" s="72"/>
      <c r="C1402" s="72"/>
      <c r="D1402" s="72"/>
    </row>
    <row r="1403" spans="2:4" ht="12.75" x14ac:dyDescent="0.2">
      <c r="B1403" s="72"/>
      <c r="C1403" s="72"/>
      <c r="D1403" s="72"/>
    </row>
    <row r="1404" spans="2:4" ht="12.75" x14ac:dyDescent="0.2">
      <c r="B1404" s="72"/>
      <c r="C1404" s="72"/>
      <c r="D1404" s="72"/>
    </row>
    <row r="1405" spans="2:4" ht="12.75" x14ac:dyDescent="0.2">
      <c r="B1405" s="72"/>
      <c r="C1405" s="72"/>
      <c r="D1405" s="72"/>
    </row>
    <row r="1406" spans="2:4" ht="12.75" x14ac:dyDescent="0.2">
      <c r="B1406" s="72"/>
      <c r="C1406" s="72"/>
      <c r="D1406" s="72"/>
    </row>
    <row r="1407" spans="2:4" ht="12.75" x14ac:dyDescent="0.2">
      <c r="B1407" s="72"/>
      <c r="C1407" s="72"/>
      <c r="D1407" s="72"/>
    </row>
    <row r="1408" spans="2:4" ht="12.75" x14ac:dyDescent="0.2">
      <c r="B1408" s="72"/>
      <c r="C1408" s="72"/>
      <c r="D1408" s="72"/>
    </row>
    <row r="1409" spans="2:4" ht="12.75" x14ac:dyDescent="0.2">
      <c r="B1409" s="72"/>
      <c r="C1409" s="72"/>
      <c r="D1409" s="72"/>
    </row>
    <row r="1410" spans="2:4" ht="12.75" x14ac:dyDescent="0.2">
      <c r="B1410" s="72"/>
      <c r="C1410" s="72"/>
      <c r="D1410" s="72"/>
    </row>
    <row r="1411" spans="2:4" ht="12.75" x14ac:dyDescent="0.2">
      <c r="B1411" s="72"/>
      <c r="C1411" s="72"/>
      <c r="D1411" s="72"/>
    </row>
    <row r="1412" spans="2:4" ht="12.75" x14ac:dyDescent="0.2">
      <c r="B1412" s="72"/>
      <c r="C1412" s="72"/>
      <c r="D1412" s="72"/>
    </row>
    <row r="1413" spans="2:4" ht="12.75" x14ac:dyDescent="0.2">
      <c r="B1413" s="72"/>
      <c r="C1413" s="72"/>
      <c r="D1413" s="72"/>
    </row>
    <row r="1414" spans="2:4" ht="12.75" x14ac:dyDescent="0.2">
      <c r="B1414" s="72"/>
      <c r="C1414" s="72"/>
      <c r="D1414" s="72"/>
    </row>
    <row r="1415" spans="2:4" ht="12.75" x14ac:dyDescent="0.2">
      <c r="B1415" s="72"/>
      <c r="C1415" s="72"/>
      <c r="D1415" s="72"/>
    </row>
    <row r="1416" spans="2:4" ht="12.75" x14ac:dyDescent="0.2">
      <c r="B1416" s="72"/>
      <c r="C1416" s="72"/>
      <c r="D1416" s="72"/>
    </row>
    <row r="1417" spans="2:4" ht="12.75" x14ac:dyDescent="0.2">
      <c r="B1417" s="72"/>
      <c r="C1417" s="72"/>
      <c r="D1417" s="72"/>
    </row>
    <row r="1418" spans="2:4" ht="12.75" x14ac:dyDescent="0.2">
      <c r="B1418" s="72"/>
      <c r="C1418" s="72"/>
      <c r="D1418" s="72"/>
    </row>
    <row r="1419" spans="2:4" ht="12.75" x14ac:dyDescent="0.2">
      <c r="B1419" s="72"/>
      <c r="C1419" s="72"/>
      <c r="D1419" s="72"/>
    </row>
    <row r="1420" spans="2:4" ht="12.75" x14ac:dyDescent="0.2">
      <c r="B1420" s="72"/>
      <c r="C1420" s="72"/>
      <c r="D1420" s="72"/>
    </row>
    <row r="1421" spans="2:4" ht="12.75" x14ac:dyDescent="0.2">
      <c r="B1421" s="72"/>
      <c r="C1421" s="72"/>
      <c r="D1421" s="72"/>
    </row>
    <row r="1422" spans="2:4" ht="12.75" x14ac:dyDescent="0.2">
      <c r="B1422" s="72"/>
      <c r="C1422" s="72"/>
      <c r="D1422" s="72"/>
    </row>
    <row r="1423" spans="2:4" ht="12.75" x14ac:dyDescent="0.2">
      <c r="B1423" s="72"/>
      <c r="C1423" s="72"/>
      <c r="D1423" s="72"/>
    </row>
    <row r="1424" spans="2:4" ht="12.75" x14ac:dyDescent="0.2">
      <c r="B1424" s="72"/>
      <c r="C1424" s="72"/>
      <c r="D1424" s="72"/>
    </row>
    <row r="1425" spans="2:4" ht="12.75" x14ac:dyDescent="0.2">
      <c r="B1425" s="72"/>
      <c r="C1425" s="72"/>
      <c r="D1425" s="72"/>
    </row>
    <row r="1426" spans="2:4" ht="12.75" x14ac:dyDescent="0.2">
      <c r="B1426" s="72"/>
      <c r="C1426" s="72"/>
      <c r="D1426" s="72"/>
    </row>
    <row r="1427" spans="2:4" ht="12.75" x14ac:dyDescent="0.2">
      <c r="B1427" s="72"/>
      <c r="C1427" s="72"/>
      <c r="D1427" s="72"/>
    </row>
    <row r="1428" spans="2:4" ht="12.75" x14ac:dyDescent="0.2">
      <c r="B1428" s="72"/>
      <c r="C1428" s="72"/>
      <c r="D1428" s="72"/>
    </row>
    <row r="1429" spans="2:4" ht="12.75" x14ac:dyDescent="0.2">
      <c r="B1429" s="72"/>
      <c r="C1429" s="72"/>
      <c r="D1429" s="72"/>
    </row>
    <row r="1430" spans="2:4" ht="12.75" x14ac:dyDescent="0.2">
      <c r="B1430" s="72"/>
      <c r="C1430" s="72"/>
      <c r="D1430" s="72"/>
    </row>
    <row r="1431" spans="2:4" ht="12.75" x14ac:dyDescent="0.2">
      <c r="B1431" s="72"/>
      <c r="C1431" s="72"/>
      <c r="D1431" s="72"/>
    </row>
    <row r="1432" spans="2:4" ht="12.75" x14ac:dyDescent="0.2">
      <c r="B1432" s="72"/>
      <c r="C1432" s="72"/>
      <c r="D1432" s="72"/>
    </row>
    <row r="1433" spans="2:4" ht="12.75" x14ac:dyDescent="0.2">
      <c r="B1433" s="72"/>
      <c r="C1433" s="72"/>
      <c r="D1433" s="72"/>
    </row>
    <row r="1434" spans="2:4" ht="12.75" x14ac:dyDescent="0.2">
      <c r="B1434" s="72"/>
      <c r="C1434" s="72"/>
      <c r="D1434" s="72"/>
    </row>
    <row r="1435" spans="2:4" ht="12.75" x14ac:dyDescent="0.2">
      <c r="B1435" s="72"/>
      <c r="C1435" s="72"/>
      <c r="D1435" s="72"/>
    </row>
    <row r="1436" spans="2:4" ht="12.75" x14ac:dyDescent="0.2">
      <c r="B1436" s="72"/>
      <c r="C1436" s="72"/>
      <c r="D1436" s="72"/>
    </row>
    <row r="1437" spans="2:4" ht="12.75" x14ac:dyDescent="0.2">
      <c r="B1437" s="72"/>
      <c r="C1437" s="72"/>
      <c r="D1437" s="72"/>
    </row>
    <row r="1438" spans="2:4" ht="12.75" x14ac:dyDescent="0.2">
      <c r="B1438" s="72"/>
      <c r="C1438" s="72"/>
      <c r="D1438" s="72"/>
    </row>
    <row r="1439" spans="2:4" ht="12.75" x14ac:dyDescent="0.2">
      <c r="B1439" s="72"/>
      <c r="C1439" s="72"/>
      <c r="D1439" s="72"/>
    </row>
    <row r="1440" spans="2:4" ht="12.75" x14ac:dyDescent="0.2">
      <c r="B1440" s="72"/>
      <c r="C1440" s="72"/>
      <c r="D1440" s="72"/>
    </row>
    <row r="1441" spans="2:4" ht="12.75" x14ac:dyDescent="0.2">
      <c r="B1441" s="72"/>
      <c r="C1441" s="72"/>
      <c r="D1441" s="72"/>
    </row>
    <row r="1442" spans="2:4" ht="12.75" x14ac:dyDescent="0.2">
      <c r="B1442" s="72"/>
      <c r="C1442" s="72"/>
      <c r="D1442" s="72"/>
    </row>
    <row r="1443" spans="2:4" ht="12.75" x14ac:dyDescent="0.2">
      <c r="B1443" s="72"/>
      <c r="C1443" s="72"/>
      <c r="D1443" s="72"/>
    </row>
    <row r="1444" spans="2:4" ht="12.75" x14ac:dyDescent="0.2">
      <c r="B1444" s="72"/>
      <c r="C1444" s="72"/>
      <c r="D1444" s="72"/>
    </row>
    <row r="1445" spans="2:4" ht="12.75" x14ac:dyDescent="0.2">
      <c r="B1445" s="72"/>
      <c r="C1445" s="72"/>
      <c r="D1445" s="72"/>
    </row>
    <row r="1446" spans="2:4" ht="12.75" x14ac:dyDescent="0.2">
      <c r="B1446" s="72"/>
      <c r="C1446" s="72"/>
      <c r="D1446" s="72"/>
    </row>
    <row r="1447" spans="2:4" ht="12.75" x14ac:dyDescent="0.2">
      <c r="B1447" s="72"/>
      <c r="C1447" s="72"/>
      <c r="D1447" s="72"/>
    </row>
    <row r="1448" spans="2:4" ht="12.75" x14ac:dyDescent="0.2">
      <c r="B1448" s="72"/>
      <c r="C1448" s="72"/>
      <c r="D1448" s="72"/>
    </row>
    <row r="1449" spans="2:4" ht="12.75" x14ac:dyDescent="0.2">
      <c r="B1449" s="72"/>
      <c r="C1449" s="72"/>
      <c r="D1449" s="72"/>
    </row>
    <row r="1450" spans="2:4" ht="12.75" x14ac:dyDescent="0.2">
      <c r="B1450" s="72"/>
      <c r="C1450" s="72"/>
      <c r="D1450" s="72"/>
    </row>
    <row r="1451" spans="2:4" ht="12.75" x14ac:dyDescent="0.2">
      <c r="B1451" s="72"/>
      <c r="C1451" s="72"/>
      <c r="D1451" s="72"/>
    </row>
    <row r="1452" spans="2:4" ht="12.75" x14ac:dyDescent="0.2">
      <c r="B1452" s="72"/>
      <c r="C1452" s="72"/>
      <c r="D1452" s="72"/>
    </row>
    <row r="1453" spans="2:4" ht="12.75" x14ac:dyDescent="0.2">
      <c r="B1453" s="72"/>
      <c r="C1453" s="72"/>
      <c r="D1453" s="72"/>
    </row>
    <row r="1454" spans="2:4" ht="12.75" x14ac:dyDescent="0.2">
      <c r="B1454" s="72"/>
      <c r="C1454" s="72"/>
      <c r="D1454" s="72"/>
    </row>
    <row r="1455" spans="2:4" ht="12.75" x14ac:dyDescent="0.2">
      <c r="B1455" s="72"/>
      <c r="C1455" s="72"/>
      <c r="D1455" s="72"/>
    </row>
    <row r="1456" spans="2:4" ht="12.75" x14ac:dyDescent="0.2">
      <c r="B1456" s="72"/>
      <c r="C1456" s="72"/>
      <c r="D1456" s="72"/>
    </row>
    <row r="1457" spans="2:4" ht="12.75" x14ac:dyDescent="0.2">
      <c r="B1457" s="72"/>
      <c r="C1457" s="72"/>
      <c r="D1457" s="72"/>
    </row>
    <row r="1458" spans="2:4" ht="12.75" x14ac:dyDescent="0.2">
      <c r="B1458" s="72"/>
      <c r="C1458" s="72"/>
      <c r="D1458" s="72"/>
    </row>
    <row r="1459" spans="2:4" ht="12.75" x14ac:dyDescent="0.2">
      <c r="B1459" s="72"/>
      <c r="C1459" s="72"/>
      <c r="D1459" s="72"/>
    </row>
    <row r="1460" spans="2:4" ht="12.75" x14ac:dyDescent="0.2">
      <c r="B1460" s="72"/>
      <c r="C1460" s="72"/>
      <c r="D1460" s="72"/>
    </row>
    <row r="1461" spans="2:4" ht="12.75" x14ac:dyDescent="0.2">
      <c r="B1461" s="72"/>
      <c r="C1461" s="72"/>
      <c r="D1461" s="72"/>
    </row>
    <row r="1462" spans="2:4" ht="12.75" x14ac:dyDescent="0.2">
      <c r="B1462" s="72"/>
      <c r="C1462" s="72"/>
      <c r="D1462" s="72"/>
    </row>
    <row r="1463" spans="2:4" ht="12.75" x14ac:dyDescent="0.2">
      <c r="B1463" s="72"/>
      <c r="C1463" s="72"/>
      <c r="D1463" s="72"/>
    </row>
    <row r="1464" spans="2:4" ht="12.75" x14ac:dyDescent="0.2">
      <c r="B1464" s="72"/>
      <c r="C1464" s="72"/>
      <c r="D1464" s="72"/>
    </row>
    <row r="1465" spans="2:4" ht="12.75" x14ac:dyDescent="0.2">
      <c r="B1465" s="72"/>
      <c r="C1465" s="72"/>
      <c r="D1465" s="72"/>
    </row>
    <row r="1466" spans="2:4" ht="12.75" x14ac:dyDescent="0.2">
      <c r="B1466" s="72"/>
      <c r="C1466" s="72"/>
      <c r="D1466" s="72"/>
    </row>
    <row r="1467" spans="2:4" ht="12.75" x14ac:dyDescent="0.2">
      <c r="B1467" s="72"/>
      <c r="C1467" s="72"/>
      <c r="D1467" s="72"/>
    </row>
    <row r="1468" spans="2:4" ht="12.75" x14ac:dyDescent="0.2">
      <c r="B1468" s="72"/>
      <c r="C1468" s="72"/>
      <c r="D1468" s="72"/>
    </row>
    <row r="1469" spans="2:4" ht="12.75" x14ac:dyDescent="0.2">
      <c r="B1469" s="72"/>
      <c r="C1469" s="72"/>
      <c r="D1469" s="72"/>
    </row>
    <row r="1470" spans="2:4" ht="12.75" x14ac:dyDescent="0.2">
      <c r="B1470" s="72"/>
      <c r="C1470" s="72"/>
      <c r="D1470" s="72"/>
    </row>
    <row r="1471" spans="2:4" ht="12.75" x14ac:dyDescent="0.2">
      <c r="B1471" s="72"/>
      <c r="C1471" s="72"/>
      <c r="D1471" s="72"/>
    </row>
    <row r="1472" spans="2:4" ht="12.75" x14ac:dyDescent="0.2">
      <c r="B1472" s="72"/>
      <c r="C1472" s="72"/>
      <c r="D1472" s="72"/>
    </row>
    <row r="1473" spans="2:4" ht="12.75" x14ac:dyDescent="0.2">
      <c r="B1473" s="72"/>
      <c r="C1473" s="72"/>
      <c r="D1473" s="72"/>
    </row>
    <row r="1474" spans="2:4" ht="12.75" x14ac:dyDescent="0.2">
      <c r="B1474" s="72"/>
      <c r="C1474" s="72"/>
      <c r="D1474" s="72"/>
    </row>
    <row r="1475" spans="2:4" ht="12.75" x14ac:dyDescent="0.2">
      <c r="B1475" s="72"/>
      <c r="C1475" s="72"/>
      <c r="D1475" s="72"/>
    </row>
    <row r="1476" spans="2:4" ht="12.75" x14ac:dyDescent="0.2">
      <c r="B1476" s="72"/>
      <c r="C1476" s="72"/>
      <c r="D1476" s="72"/>
    </row>
    <row r="1477" spans="2:4" ht="12.75" x14ac:dyDescent="0.2">
      <c r="B1477" s="72"/>
      <c r="C1477" s="72"/>
      <c r="D1477" s="72"/>
    </row>
    <row r="1478" spans="2:4" ht="12.75" x14ac:dyDescent="0.2">
      <c r="B1478" s="72"/>
      <c r="C1478" s="72"/>
      <c r="D1478" s="72"/>
    </row>
    <row r="1479" spans="2:4" ht="12.75" x14ac:dyDescent="0.2">
      <c r="B1479" s="72"/>
      <c r="C1479" s="72"/>
      <c r="D1479" s="72"/>
    </row>
    <row r="1480" spans="2:4" ht="12.75" x14ac:dyDescent="0.2">
      <c r="B1480" s="72"/>
      <c r="C1480" s="72"/>
      <c r="D1480" s="72"/>
    </row>
    <row r="1481" spans="2:4" ht="12.75" x14ac:dyDescent="0.2">
      <c r="B1481" s="72"/>
      <c r="C1481" s="72"/>
      <c r="D1481" s="72"/>
    </row>
    <row r="1482" spans="2:4" ht="12.75" x14ac:dyDescent="0.2">
      <c r="B1482" s="72"/>
      <c r="C1482" s="72"/>
      <c r="D1482" s="72"/>
    </row>
    <row r="1483" spans="2:4" ht="12.75" x14ac:dyDescent="0.2">
      <c r="B1483" s="72"/>
      <c r="C1483" s="72"/>
      <c r="D1483" s="72"/>
    </row>
    <row r="1484" spans="2:4" ht="12.75" x14ac:dyDescent="0.2">
      <c r="B1484" s="72"/>
      <c r="C1484" s="72"/>
      <c r="D1484" s="72"/>
    </row>
    <row r="1485" spans="2:4" ht="12.75" x14ac:dyDescent="0.2">
      <c r="B1485" s="72"/>
      <c r="C1485" s="72"/>
      <c r="D1485" s="72"/>
    </row>
    <row r="1486" spans="2:4" ht="12.75" x14ac:dyDescent="0.2">
      <c r="B1486" s="72"/>
      <c r="C1486" s="72"/>
      <c r="D1486" s="72"/>
    </row>
    <row r="1487" spans="2:4" ht="12.75" x14ac:dyDescent="0.2">
      <c r="B1487" s="72"/>
      <c r="C1487" s="72"/>
      <c r="D1487" s="72"/>
    </row>
    <row r="1488" spans="2:4" ht="12.75" x14ac:dyDescent="0.2">
      <c r="B1488" s="72"/>
      <c r="C1488" s="72"/>
      <c r="D1488" s="72"/>
    </row>
    <row r="1489" spans="2:4" ht="12.75" x14ac:dyDescent="0.2">
      <c r="B1489" s="72"/>
      <c r="C1489" s="72"/>
      <c r="D1489" s="72"/>
    </row>
    <row r="1490" spans="2:4" ht="12.75" x14ac:dyDescent="0.2">
      <c r="B1490" s="72"/>
      <c r="C1490" s="72"/>
      <c r="D1490" s="72"/>
    </row>
    <row r="1491" spans="2:4" ht="12.75" x14ac:dyDescent="0.2">
      <c r="B1491" s="72"/>
      <c r="C1491" s="72"/>
      <c r="D1491" s="72"/>
    </row>
    <row r="1492" spans="2:4" ht="12.75" x14ac:dyDescent="0.2">
      <c r="B1492" s="72"/>
      <c r="C1492" s="72"/>
      <c r="D1492" s="72"/>
    </row>
    <row r="1493" spans="2:4" ht="12.75" x14ac:dyDescent="0.2">
      <c r="B1493" s="72"/>
      <c r="C1493" s="72"/>
      <c r="D1493" s="72"/>
    </row>
    <row r="1494" spans="2:4" ht="12.75" x14ac:dyDescent="0.2">
      <c r="B1494" s="72"/>
      <c r="C1494" s="72"/>
      <c r="D1494" s="72"/>
    </row>
    <row r="1495" spans="2:4" ht="12.75" x14ac:dyDescent="0.2">
      <c r="B1495" s="72"/>
      <c r="C1495" s="72"/>
      <c r="D1495" s="72"/>
    </row>
    <row r="1496" spans="2:4" ht="12.75" x14ac:dyDescent="0.2">
      <c r="B1496" s="72"/>
      <c r="C1496" s="72"/>
      <c r="D1496" s="72"/>
    </row>
    <row r="1497" spans="2:4" ht="12.75" x14ac:dyDescent="0.2">
      <c r="B1497" s="72"/>
      <c r="C1497" s="72"/>
      <c r="D1497" s="72"/>
    </row>
    <row r="1498" spans="2:4" ht="12.75" x14ac:dyDescent="0.2">
      <c r="B1498" s="72"/>
      <c r="C1498" s="72"/>
      <c r="D1498" s="72"/>
    </row>
    <row r="1499" spans="2:4" ht="12.75" x14ac:dyDescent="0.2">
      <c r="B1499" s="72"/>
      <c r="C1499" s="72"/>
      <c r="D1499" s="72"/>
    </row>
    <row r="1500" spans="2:4" ht="12.75" x14ac:dyDescent="0.2">
      <c r="B1500" s="72"/>
      <c r="C1500" s="72"/>
      <c r="D1500" s="72"/>
    </row>
    <row r="1501" spans="2:4" ht="12.75" x14ac:dyDescent="0.2">
      <c r="B1501" s="72"/>
      <c r="C1501" s="72"/>
      <c r="D1501" s="72"/>
    </row>
    <row r="1502" spans="2:4" ht="12.75" x14ac:dyDescent="0.2">
      <c r="B1502" s="72"/>
      <c r="C1502" s="72"/>
      <c r="D1502" s="72"/>
    </row>
    <row r="1503" spans="2:4" ht="12.75" x14ac:dyDescent="0.2">
      <c r="B1503" s="72"/>
      <c r="C1503" s="72"/>
      <c r="D1503" s="72"/>
    </row>
    <row r="1504" spans="2:4" ht="12.75" x14ac:dyDescent="0.2">
      <c r="B1504" s="72"/>
      <c r="C1504" s="72"/>
      <c r="D1504" s="72"/>
    </row>
    <row r="1505" spans="2:4" ht="12.75" x14ac:dyDescent="0.2">
      <c r="B1505" s="72"/>
      <c r="C1505" s="72"/>
      <c r="D1505" s="72"/>
    </row>
    <row r="1506" spans="2:4" ht="12.75" x14ac:dyDescent="0.2">
      <c r="B1506" s="72"/>
      <c r="C1506" s="72"/>
      <c r="D1506" s="72"/>
    </row>
    <row r="1507" spans="2:4" ht="12.75" x14ac:dyDescent="0.2">
      <c r="B1507" s="72"/>
      <c r="C1507" s="72"/>
      <c r="D1507" s="72"/>
    </row>
    <row r="1508" spans="2:4" ht="12.75" x14ac:dyDescent="0.2">
      <c r="B1508" s="72"/>
      <c r="C1508" s="72"/>
      <c r="D1508" s="72"/>
    </row>
    <row r="1509" spans="2:4" ht="12.75" x14ac:dyDescent="0.2">
      <c r="B1509" s="72"/>
      <c r="C1509" s="72"/>
      <c r="D1509" s="72"/>
    </row>
    <row r="1510" spans="2:4" ht="12.75" x14ac:dyDescent="0.2">
      <c r="B1510" s="72"/>
      <c r="C1510" s="72"/>
      <c r="D1510" s="72"/>
    </row>
    <row r="1511" spans="2:4" ht="12.75" x14ac:dyDescent="0.2">
      <c r="B1511" s="72"/>
      <c r="C1511" s="72"/>
      <c r="D1511" s="72"/>
    </row>
    <row r="1512" spans="2:4" ht="12.75" x14ac:dyDescent="0.2">
      <c r="B1512" s="72"/>
      <c r="C1512" s="72"/>
      <c r="D1512" s="72"/>
    </row>
    <row r="1513" spans="2:4" ht="12.75" x14ac:dyDescent="0.2">
      <c r="B1513" s="72"/>
      <c r="C1513" s="72"/>
      <c r="D1513" s="72"/>
    </row>
    <row r="1514" spans="2:4" ht="12.75" x14ac:dyDescent="0.2">
      <c r="B1514" s="72"/>
      <c r="C1514" s="72"/>
      <c r="D1514" s="72"/>
    </row>
    <row r="1515" spans="2:4" ht="12.75" x14ac:dyDescent="0.2">
      <c r="B1515" s="72"/>
      <c r="C1515" s="72"/>
      <c r="D1515" s="72"/>
    </row>
    <row r="1516" spans="2:4" ht="12.75" x14ac:dyDescent="0.2">
      <c r="B1516" s="72"/>
      <c r="C1516" s="72"/>
      <c r="D1516" s="72"/>
    </row>
    <row r="1517" spans="2:4" ht="12.75" x14ac:dyDescent="0.2">
      <c r="B1517" s="72"/>
      <c r="C1517" s="72"/>
      <c r="D1517" s="72"/>
    </row>
    <row r="1518" spans="2:4" ht="12.75" x14ac:dyDescent="0.2">
      <c r="B1518" s="72"/>
      <c r="C1518" s="72"/>
      <c r="D1518" s="72"/>
    </row>
    <row r="1519" spans="2:4" ht="12.75" x14ac:dyDescent="0.2">
      <c r="B1519" s="72"/>
      <c r="C1519" s="72"/>
      <c r="D1519" s="72"/>
    </row>
    <row r="1520" spans="2:4" ht="12.75" x14ac:dyDescent="0.2">
      <c r="B1520" s="72"/>
      <c r="C1520" s="72"/>
      <c r="D1520" s="72"/>
    </row>
    <row r="1521" spans="2:4" ht="12.75" x14ac:dyDescent="0.2">
      <c r="B1521" s="72"/>
      <c r="C1521" s="72"/>
      <c r="D1521" s="72"/>
    </row>
    <row r="1522" spans="2:4" ht="12.75" x14ac:dyDescent="0.2">
      <c r="B1522" s="72"/>
      <c r="C1522" s="72"/>
      <c r="D1522" s="72"/>
    </row>
    <row r="1523" spans="2:4" ht="12.75" x14ac:dyDescent="0.2">
      <c r="B1523" s="72"/>
      <c r="C1523" s="72"/>
      <c r="D1523" s="72"/>
    </row>
    <row r="1524" spans="2:4" ht="12.75" x14ac:dyDescent="0.2">
      <c r="B1524" s="72"/>
      <c r="C1524" s="72"/>
      <c r="D1524" s="72"/>
    </row>
    <row r="1525" spans="2:4" ht="12.75" x14ac:dyDescent="0.2">
      <c r="B1525" s="72"/>
      <c r="C1525" s="72"/>
      <c r="D1525" s="72"/>
    </row>
    <row r="1526" spans="2:4" ht="12.75" x14ac:dyDescent="0.2">
      <c r="B1526" s="72"/>
      <c r="C1526" s="72"/>
      <c r="D1526" s="72"/>
    </row>
    <row r="1527" spans="2:4" ht="12.75" x14ac:dyDescent="0.2">
      <c r="B1527" s="72"/>
      <c r="C1527" s="72"/>
      <c r="D1527" s="72"/>
    </row>
    <row r="1528" spans="2:4" ht="12.75" x14ac:dyDescent="0.2">
      <c r="B1528" s="72"/>
      <c r="C1528" s="72"/>
      <c r="D1528" s="72"/>
    </row>
    <row r="1529" spans="2:4" ht="12.75" x14ac:dyDescent="0.2">
      <c r="B1529" s="72"/>
      <c r="C1529" s="72"/>
      <c r="D1529" s="72"/>
    </row>
    <row r="1530" spans="2:4" ht="12.75" x14ac:dyDescent="0.2">
      <c r="B1530" s="72"/>
      <c r="C1530" s="72"/>
      <c r="D1530" s="72"/>
    </row>
    <row r="1531" spans="2:4" ht="12.75" x14ac:dyDescent="0.2">
      <c r="B1531" s="72"/>
      <c r="C1531" s="72"/>
      <c r="D1531" s="72"/>
    </row>
    <row r="1532" spans="2:4" ht="12.75" x14ac:dyDescent="0.2">
      <c r="B1532" s="72"/>
      <c r="C1532" s="72"/>
      <c r="D1532" s="72"/>
    </row>
    <row r="1533" spans="2:4" ht="12.75" x14ac:dyDescent="0.2">
      <c r="B1533" s="72"/>
      <c r="C1533" s="72"/>
      <c r="D1533" s="72"/>
    </row>
    <row r="1534" spans="2:4" ht="12.75" x14ac:dyDescent="0.2">
      <c r="B1534" s="72"/>
      <c r="C1534" s="72"/>
      <c r="D1534" s="72"/>
    </row>
    <row r="1535" spans="2:4" ht="12.75" x14ac:dyDescent="0.2">
      <c r="B1535" s="72"/>
      <c r="C1535" s="72"/>
      <c r="D1535" s="72"/>
    </row>
    <row r="1536" spans="2:4" ht="12.75" x14ac:dyDescent="0.2">
      <c r="B1536" s="72"/>
      <c r="C1536" s="72"/>
      <c r="D1536" s="72"/>
    </row>
    <row r="1537" spans="2:4" ht="12.75" x14ac:dyDescent="0.2">
      <c r="B1537" s="72"/>
      <c r="C1537" s="72"/>
      <c r="D1537" s="72"/>
    </row>
    <row r="1538" spans="2:4" ht="12.75" x14ac:dyDescent="0.2">
      <c r="B1538" s="72"/>
      <c r="C1538" s="72"/>
      <c r="D1538" s="72"/>
    </row>
    <row r="1539" spans="2:4" ht="12.75" x14ac:dyDescent="0.2">
      <c r="B1539" s="72"/>
      <c r="C1539" s="72"/>
      <c r="D1539" s="72"/>
    </row>
    <row r="1540" spans="2:4" ht="12.75" x14ac:dyDescent="0.2">
      <c r="B1540" s="72"/>
      <c r="C1540" s="72"/>
      <c r="D1540" s="72"/>
    </row>
    <row r="1541" spans="2:4" ht="12.75" x14ac:dyDescent="0.2">
      <c r="B1541" s="72"/>
      <c r="C1541" s="72"/>
      <c r="D1541" s="72"/>
    </row>
    <row r="1542" spans="2:4" ht="12.75" x14ac:dyDescent="0.2">
      <c r="B1542" s="72"/>
      <c r="C1542" s="72"/>
      <c r="D1542" s="72"/>
    </row>
    <row r="1543" spans="2:4" ht="12.75" x14ac:dyDescent="0.2">
      <c r="B1543" s="72"/>
      <c r="C1543" s="72"/>
      <c r="D1543" s="72"/>
    </row>
    <row r="1544" spans="2:4" ht="12.75" x14ac:dyDescent="0.2">
      <c r="B1544" s="72"/>
      <c r="C1544" s="72"/>
      <c r="D1544" s="72"/>
    </row>
    <row r="1545" spans="2:4" ht="12.75" x14ac:dyDescent="0.2">
      <c r="B1545" s="72"/>
      <c r="C1545" s="72"/>
      <c r="D1545" s="72"/>
    </row>
    <row r="1546" spans="2:4" ht="12.75" x14ac:dyDescent="0.2">
      <c r="B1546" s="72"/>
      <c r="C1546" s="72"/>
      <c r="D1546" s="72"/>
    </row>
    <row r="1547" spans="2:4" ht="12.75" x14ac:dyDescent="0.2">
      <c r="B1547" s="72"/>
      <c r="C1547" s="72"/>
      <c r="D1547" s="72"/>
    </row>
    <row r="1548" spans="2:4" ht="12.75" x14ac:dyDescent="0.2">
      <c r="B1548" s="72"/>
      <c r="C1548" s="72"/>
      <c r="D1548" s="72"/>
    </row>
    <row r="1549" spans="2:4" ht="12.75" x14ac:dyDescent="0.2">
      <c r="B1549" s="72"/>
      <c r="C1549" s="72"/>
      <c r="D1549" s="72"/>
    </row>
    <row r="1550" spans="2:4" ht="12.75" x14ac:dyDescent="0.2">
      <c r="B1550" s="72"/>
      <c r="C1550" s="72"/>
      <c r="D1550" s="72"/>
    </row>
    <row r="1551" spans="2:4" ht="12.75" x14ac:dyDescent="0.2">
      <c r="B1551" s="72"/>
      <c r="C1551" s="72"/>
      <c r="D1551" s="72"/>
    </row>
    <row r="1552" spans="2:4" ht="12.75" x14ac:dyDescent="0.2">
      <c r="B1552" s="72"/>
      <c r="C1552" s="72"/>
      <c r="D1552" s="72"/>
    </row>
    <row r="1553" spans="2:4" ht="12.75" x14ac:dyDescent="0.2">
      <c r="B1553" s="72"/>
      <c r="C1553" s="72"/>
      <c r="D1553" s="72"/>
    </row>
    <row r="1554" spans="2:4" ht="12.75" x14ac:dyDescent="0.2">
      <c r="B1554" s="72"/>
      <c r="C1554" s="72"/>
      <c r="D1554" s="72"/>
    </row>
    <row r="1555" spans="2:4" ht="12.75" x14ac:dyDescent="0.2">
      <c r="B1555" s="72"/>
      <c r="C1555" s="72"/>
      <c r="D1555" s="72"/>
    </row>
    <row r="1556" spans="2:4" ht="12.75" x14ac:dyDescent="0.2">
      <c r="B1556" s="72"/>
      <c r="C1556" s="72"/>
      <c r="D1556" s="72"/>
    </row>
    <row r="1557" spans="2:4" ht="12.75" x14ac:dyDescent="0.2">
      <c r="B1557" s="72"/>
      <c r="C1557" s="72"/>
      <c r="D1557" s="72"/>
    </row>
    <row r="1558" spans="2:4" ht="12.75" x14ac:dyDescent="0.2">
      <c r="B1558" s="72"/>
      <c r="C1558" s="72"/>
      <c r="D1558" s="72"/>
    </row>
    <row r="1559" spans="2:4" ht="12.75" x14ac:dyDescent="0.2">
      <c r="B1559" s="72"/>
      <c r="C1559" s="72"/>
      <c r="D1559" s="72"/>
    </row>
    <row r="1560" spans="2:4" ht="12.75" x14ac:dyDescent="0.2">
      <c r="B1560" s="72"/>
      <c r="C1560" s="72"/>
      <c r="D1560" s="72"/>
    </row>
    <row r="1561" spans="2:4" ht="12.75" x14ac:dyDescent="0.2">
      <c r="B1561" s="72"/>
      <c r="C1561" s="72"/>
      <c r="D1561" s="72"/>
    </row>
    <row r="1562" spans="2:4" ht="12.75" x14ac:dyDescent="0.2">
      <c r="B1562" s="72"/>
      <c r="C1562" s="72"/>
      <c r="D1562" s="72"/>
    </row>
    <row r="1563" spans="2:4" ht="12.75" x14ac:dyDescent="0.2">
      <c r="B1563" s="72"/>
      <c r="C1563" s="72"/>
      <c r="D1563" s="72"/>
    </row>
    <row r="1564" spans="2:4" ht="12.75" x14ac:dyDescent="0.2">
      <c r="B1564" s="72"/>
      <c r="C1564" s="72"/>
      <c r="D1564" s="72"/>
    </row>
    <row r="1565" spans="2:4" ht="12.75" x14ac:dyDescent="0.2">
      <c r="B1565" s="72"/>
      <c r="C1565" s="72"/>
      <c r="D1565" s="72"/>
    </row>
    <row r="1566" spans="2:4" ht="12.75" x14ac:dyDescent="0.2">
      <c r="B1566" s="72"/>
      <c r="C1566" s="72"/>
      <c r="D1566" s="72"/>
    </row>
    <row r="1567" spans="2:4" ht="12.75" x14ac:dyDescent="0.2">
      <c r="B1567" s="72"/>
      <c r="C1567" s="72"/>
      <c r="D1567" s="72"/>
    </row>
    <row r="1568" spans="2:4" ht="12.75" x14ac:dyDescent="0.2">
      <c r="B1568" s="72"/>
      <c r="C1568" s="72"/>
      <c r="D1568" s="72"/>
    </row>
    <row r="1569" spans="2:4" ht="12.75" x14ac:dyDescent="0.2">
      <c r="B1569" s="72"/>
      <c r="C1569" s="72"/>
      <c r="D1569" s="72"/>
    </row>
    <row r="1570" spans="2:4" ht="12.75" x14ac:dyDescent="0.2">
      <c r="B1570" s="72"/>
      <c r="C1570" s="72"/>
      <c r="D1570" s="72"/>
    </row>
    <row r="1571" spans="2:4" ht="12.75" x14ac:dyDescent="0.2">
      <c r="B1571" s="72"/>
      <c r="C1571" s="72"/>
      <c r="D1571" s="72"/>
    </row>
    <row r="1572" spans="2:4" ht="12.75" x14ac:dyDescent="0.2">
      <c r="B1572" s="72"/>
      <c r="C1572" s="72"/>
      <c r="D1572" s="72"/>
    </row>
    <row r="1573" spans="2:4" ht="12.75" x14ac:dyDescent="0.2">
      <c r="B1573" s="72"/>
      <c r="C1573" s="72"/>
      <c r="D1573" s="72"/>
    </row>
    <row r="1574" spans="2:4" ht="12.75" x14ac:dyDescent="0.2">
      <c r="B1574" s="72"/>
      <c r="C1574" s="72"/>
      <c r="D1574" s="72"/>
    </row>
    <row r="1575" spans="2:4" ht="12.75" x14ac:dyDescent="0.2">
      <c r="B1575" s="72"/>
      <c r="C1575" s="72"/>
      <c r="D1575" s="72"/>
    </row>
    <row r="1576" spans="2:4" ht="12.75" x14ac:dyDescent="0.2">
      <c r="B1576" s="72"/>
      <c r="C1576" s="72"/>
      <c r="D1576" s="72"/>
    </row>
    <row r="1577" spans="2:4" ht="12.75" x14ac:dyDescent="0.2">
      <c r="B1577" s="72"/>
      <c r="C1577" s="72"/>
      <c r="D1577" s="72"/>
    </row>
    <row r="1578" spans="2:4" ht="12.75" x14ac:dyDescent="0.2">
      <c r="B1578" s="72"/>
      <c r="C1578" s="72"/>
      <c r="D1578" s="72"/>
    </row>
    <row r="1579" spans="2:4" ht="12.75" x14ac:dyDescent="0.2">
      <c r="B1579" s="72"/>
      <c r="C1579" s="72"/>
      <c r="D1579" s="72"/>
    </row>
    <row r="1580" spans="2:4" ht="12.75" x14ac:dyDescent="0.2">
      <c r="B1580" s="72"/>
      <c r="C1580" s="72"/>
      <c r="D1580" s="72"/>
    </row>
    <row r="1581" spans="2:4" ht="12.75" x14ac:dyDescent="0.2">
      <c r="B1581" s="72"/>
      <c r="C1581" s="72"/>
      <c r="D1581" s="72"/>
    </row>
    <row r="1582" spans="2:4" ht="12.75" x14ac:dyDescent="0.2">
      <c r="B1582" s="72"/>
      <c r="C1582" s="72"/>
      <c r="D1582" s="72"/>
    </row>
    <row r="1583" spans="2:4" ht="12.75" x14ac:dyDescent="0.2">
      <c r="B1583" s="72"/>
      <c r="C1583" s="72"/>
      <c r="D1583" s="72"/>
    </row>
    <row r="1584" spans="2:4" ht="12.75" x14ac:dyDescent="0.2">
      <c r="B1584" s="72"/>
      <c r="C1584" s="72"/>
      <c r="D1584" s="72"/>
    </row>
    <row r="1585" spans="2:4" ht="12.75" x14ac:dyDescent="0.2">
      <c r="B1585" s="72"/>
      <c r="C1585" s="72"/>
      <c r="D1585" s="72"/>
    </row>
    <row r="1586" spans="2:4" ht="12.75" x14ac:dyDescent="0.2">
      <c r="B1586" s="72"/>
      <c r="C1586" s="72"/>
      <c r="D1586" s="72"/>
    </row>
    <row r="1587" spans="2:4" ht="12.75" x14ac:dyDescent="0.2">
      <c r="B1587" s="72"/>
      <c r="C1587" s="72"/>
      <c r="D1587" s="72"/>
    </row>
    <row r="1588" spans="2:4" ht="12.75" x14ac:dyDescent="0.2">
      <c r="B1588" s="72"/>
      <c r="C1588" s="72"/>
      <c r="D1588" s="72"/>
    </row>
    <row r="1589" spans="2:4" ht="12.75" x14ac:dyDescent="0.2">
      <c r="B1589" s="72"/>
      <c r="C1589" s="72"/>
      <c r="D1589" s="72"/>
    </row>
    <row r="1590" spans="2:4" ht="12.75" x14ac:dyDescent="0.2">
      <c r="B1590" s="72"/>
      <c r="C1590" s="72"/>
      <c r="D1590" s="72"/>
    </row>
    <row r="1591" spans="2:4" ht="12.75" x14ac:dyDescent="0.2">
      <c r="B1591" s="72"/>
      <c r="C1591" s="72"/>
      <c r="D1591" s="72"/>
    </row>
    <row r="1592" spans="2:4" ht="12.75" x14ac:dyDescent="0.2">
      <c r="B1592" s="72"/>
      <c r="C1592" s="72"/>
      <c r="D1592" s="72"/>
    </row>
    <row r="1593" spans="2:4" ht="12.75" x14ac:dyDescent="0.2">
      <c r="B1593" s="72"/>
      <c r="C1593" s="72"/>
      <c r="D1593" s="72"/>
    </row>
    <row r="1594" spans="2:4" ht="12.75" x14ac:dyDescent="0.2">
      <c r="B1594" s="72"/>
      <c r="C1594" s="72"/>
      <c r="D1594" s="72"/>
    </row>
    <row r="1595" spans="2:4" ht="12.75" x14ac:dyDescent="0.2">
      <c r="B1595" s="72"/>
      <c r="C1595" s="72"/>
      <c r="D1595" s="72"/>
    </row>
    <row r="1596" spans="2:4" ht="12.75" x14ac:dyDescent="0.2">
      <c r="B1596" s="72"/>
      <c r="C1596" s="72"/>
      <c r="D1596" s="72"/>
    </row>
    <row r="1597" spans="2:4" ht="12.75" x14ac:dyDescent="0.2">
      <c r="B1597" s="72"/>
      <c r="C1597" s="72"/>
      <c r="D1597" s="72"/>
    </row>
    <row r="1598" spans="2:4" ht="12.75" x14ac:dyDescent="0.2">
      <c r="B1598" s="72"/>
      <c r="C1598" s="72"/>
      <c r="D1598" s="72"/>
    </row>
    <row r="1599" spans="2:4" ht="12.75" x14ac:dyDescent="0.2">
      <c r="B1599" s="72"/>
      <c r="C1599" s="72"/>
      <c r="D1599" s="72"/>
    </row>
    <row r="1600" spans="2:4" ht="12.75" x14ac:dyDescent="0.2">
      <c r="B1600" s="72"/>
      <c r="C1600" s="72"/>
      <c r="D1600" s="72"/>
    </row>
    <row r="1601" spans="2:4" ht="12.75" x14ac:dyDescent="0.2">
      <c r="B1601" s="72"/>
      <c r="C1601" s="72"/>
      <c r="D1601" s="72"/>
    </row>
    <row r="1602" spans="2:4" ht="12.75" x14ac:dyDescent="0.2">
      <c r="B1602" s="72"/>
      <c r="C1602" s="72"/>
      <c r="D1602" s="72"/>
    </row>
    <row r="1603" spans="2:4" ht="12.75" x14ac:dyDescent="0.2">
      <c r="B1603" s="72"/>
      <c r="C1603" s="72"/>
      <c r="D1603" s="72"/>
    </row>
    <row r="1604" spans="2:4" ht="12.75" x14ac:dyDescent="0.2">
      <c r="B1604" s="72"/>
      <c r="C1604" s="72"/>
      <c r="D1604" s="72"/>
    </row>
    <row r="1605" spans="2:4" ht="12.75" x14ac:dyDescent="0.2">
      <c r="B1605" s="72"/>
      <c r="C1605" s="72"/>
      <c r="D1605" s="72"/>
    </row>
    <row r="1606" spans="2:4" ht="12.75" x14ac:dyDescent="0.2">
      <c r="B1606" s="72"/>
      <c r="C1606" s="72"/>
      <c r="D1606" s="72"/>
    </row>
    <row r="1607" spans="2:4" ht="12.75" x14ac:dyDescent="0.2">
      <c r="B1607" s="72"/>
      <c r="C1607" s="72"/>
      <c r="D1607" s="72"/>
    </row>
    <row r="1608" spans="2:4" ht="12.75" x14ac:dyDescent="0.2">
      <c r="B1608" s="72"/>
      <c r="C1608" s="72"/>
      <c r="D1608" s="72"/>
    </row>
    <row r="1609" spans="2:4" ht="12.75" x14ac:dyDescent="0.2">
      <c r="B1609" s="72"/>
      <c r="C1609" s="72"/>
      <c r="D1609" s="72"/>
    </row>
    <row r="1610" spans="2:4" ht="12.75" x14ac:dyDescent="0.2">
      <c r="B1610" s="72"/>
      <c r="C1610" s="72"/>
      <c r="D1610" s="72"/>
    </row>
    <row r="1611" spans="2:4" ht="12.75" x14ac:dyDescent="0.2">
      <c r="B1611" s="72"/>
      <c r="C1611" s="72"/>
      <c r="D1611" s="72"/>
    </row>
    <row r="1612" spans="2:4" ht="12.75" x14ac:dyDescent="0.2">
      <c r="B1612" s="72"/>
      <c r="C1612" s="72"/>
      <c r="D1612" s="72"/>
    </row>
    <row r="1613" spans="2:4" ht="12.75" x14ac:dyDescent="0.2">
      <c r="B1613" s="72"/>
      <c r="C1613" s="72"/>
      <c r="D1613" s="72"/>
    </row>
    <row r="1614" spans="2:4" ht="12.75" x14ac:dyDescent="0.2">
      <c r="B1614" s="72"/>
      <c r="C1614" s="72"/>
      <c r="D1614" s="72"/>
    </row>
    <row r="1615" spans="2:4" ht="12.75" x14ac:dyDescent="0.2">
      <c r="B1615" s="72"/>
      <c r="C1615" s="72"/>
      <c r="D1615" s="72"/>
    </row>
    <row r="1616" spans="2:4" ht="12.75" x14ac:dyDescent="0.2">
      <c r="B1616" s="72"/>
      <c r="C1616" s="72"/>
      <c r="D1616" s="72"/>
    </row>
    <row r="1617" spans="2:4" ht="12.75" x14ac:dyDescent="0.2">
      <c r="B1617" s="72"/>
      <c r="C1617" s="72"/>
      <c r="D1617" s="72"/>
    </row>
    <row r="1618" spans="2:4" ht="12.75" x14ac:dyDescent="0.2">
      <c r="B1618" s="72"/>
      <c r="C1618" s="72"/>
      <c r="D1618" s="72"/>
    </row>
    <row r="1619" spans="2:4" ht="12.75" x14ac:dyDescent="0.2">
      <c r="B1619" s="72"/>
      <c r="C1619" s="72"/>
      <c r="D1619" s="72"/>
    </row>
    <row r="1620" spans="2:4" ht="12.75" x14ac:dyDescent="0.2">
      <c r="B1620" s="72"/>
      <c r="C1620" s="72"/>
      <c r="D1620" s="72"/>
    </row>
    <row r="1621" spans="2:4" ht="12.75" x14ac:dyDescent="0.2">
      <c r="B1621" s="72"/>
      <c r="C1621" s="72"/>
      <c r="D1621" s="72"/>
    </row>
    <row r="1622" spans="2:4" ht="12.75" x14ac:dyDescent="0.2">
      <c r="B1622" s="72"/>
      <c r="C1622" s="72"/>
      <c r="D1622" s="72"/>
    </row>
    <row r="1623" spans="2:4" ht="12.75" x14ac:dyDescent="0.2">
      <c r="B1623" s="72"/>
      <c r="C1623" s="72"/>
      <c r="D1623" s="72"/>
    </row>
    <row r="1624" spans="2:4" ht="12.75" x14ac:dyDescent="0.2">
      <c r="B1624" s="72"/>
      <c r="C1624" s="72"/>
      <c r="D1624" s="72"/>
    </row>
    <row r="1625" spans="2:4" ht="12.75" x14ac:dyDescent="0.2">
      <c r="B1625" s="72"/>
      <c r="C1625" s="72"/>
      <c r="D1625" s="72"/>
    </row>
    <row r="1626" spans="2:4" ht="12.75" x14ac:dyDescent="0.2">
      <c r="B1626" s="72"/>
      <c r="C1626" s="72"/>
      <c r="D1626" s="72"/>
    </row>
    <row r="1627" spans="2:4" ht="12.75" x14ac:dyDescent="0.2">
      <c r="B1627" s="72"/>
      <c r="C1627" s="72"/>
      <c r="D1627" s="72"/>
    </row>
    <row r="1628" spans="2:4" ht="12.75" x14ac:dyDescent="0.2">
      <c r="B1628" s="72"/>
      <c r="C1628" s="72"/>
      <c r="D1628" s="72"/>
    </row>
    <row r="1629" spans="2:4" ht="12.75" x14ac:dyDescent="0.2">
      <c r="B1629" s="72"/>
      <c r="C1629" s="72"/>
      <c r="D1629" s="72"/>
    </row>
    <row r="1630" spans="2:4" ht="12.75" x14ac:dyDescent="0.2">
      <c r="B1630" s="72"/>
      <c r="C1630" s="72"/>
      <c r="D1630" s="72"/>
    </row>
    <row r="1631" spans="2:4" ht="12.75" x14ac:dyDescent="0.2">
      <c r="B1631" s="72"/>
      <c r="C1631" s="72"/>
      <c r="D1631" s="72"/>
    </row>
    <row r="1632" spans="2:4" ht="12.75" x14ac:dyDescent="0.2">
      <c r="B1632" s="72"/>
      <c r="C1632" s="72"/>
      <c r="D1632" s="72"/>
    </row>
    <row r="1633" spans="2:4" ht="12.75" x14ac:dyDescent="0.2">
      <c r="B1633" s="72"/>
      <c r="C1633" s="72"/>
      <c r="D1633" s="72"/>
    </row>
    <row r="1634" spans="2:4" ht="12.75" x14ac:dyDescent="0.2">
      <c r="B1634" s="72"/>
      <c r="C1634" s="72"/>
      <c r="D1634" s="72"/>
    </row>
    <row r="1635" spans="2:4" ht="12.75" x14ac:dyDescent="0.2">
      <c r="B1635" s="72"/>
      <c r="C1635" s="72"/>
      <c r="D1635" s="72"/>
    </row>
    <row r="1636" spans="2:4" ht="12.75" x14ac:dyDescent="0.2">
      <c r="B1636" s="72"/>
      <c r="C1636" s="72"/>
      <c r="D1636" s="72"/>
    </row>
    <row r="1637" spans="2:4" ht="12.75" x14ac:dyDescent="0.2">
      <c r="B1637" s="72"/>
      <c r="C1637" s="72"/>
      <c r="D1637" s="72"/>
    </row>
    <row r="1638" spans="2:4" ht="12.75" x14ac:dyDescent="0.2">
      <c r="B1638" s="72"/>
      <c r="C1638" s="72"/>
      <c r="D1638" s="72"/>
    </row>
    <row r="1639" spans="2:4" ht="12.75" x14ac:dyDescent="0.2">
      <c r="B1639" s="72"/>
      <c r="C1639" s="72"/>
      <c r="D1639" s="72"/>
    </row>
    <row r="1640" spans="2:4" ht="12.75" x14ac:dyDescent="0.2">
      <c r="B1640" s="72"/>
      <c r="C1640" s="72"/>
      <c r="D1640" s="72"/>
    </row>
    <row r="1641" spans="2:4" ht="12.75" x14ac:dyDescent="0.2">
      <c r="B1641" s="72"/>
      <c r="C1641" s="72"/>
      <c r="D1641" s="72"/>
    </row>
    <row r="1642" spans="2:4" ht="12.75" x14ac:dyDescent="0.2">
      <c r="B1642" s="72"/>
      <c r="C1642" s="72"/>
      <c r="D1642" s="72"/>
    </row>
    <row r="1643" spans="2:4" ht="12.75" x14ac:dyDescent="0.2">
      <c r="B1643" s="72"/>
      <c r="C1643" s="72"/>
      <c r="D1643" s="72"/>
    </row>
    <row r="1644" spans="2:4" ht="12.75" x14ac:dyDescent="0.2">
      <c r="B1644" s="72"/>
      <c r="C1644" s="72"/>
      <c r="D1644" s="72"/>
    </row>
    <row r="1645" spans="2:4" ht="12.75" x14ac:dyDescent="0.2">
      <c r="B1645" s="72"/>
      <c r="C1645" s="72"/>
      <c r="D1645" s="72"/>
    </row>
    <row r="1646" spans="2:4" ht="12.75" x14ac:dyDescent="0.2">
      <c r="B1646" s="72"/>
      <c r="C1646" s="72"/>
      <c r="D1646" s="72"/>
    </row>
    <row r="1647" spans="2:4" ht="12.75" x14ac:dyDescent="0.2">
      <c r="B1647" s="72"/>
      <c r="C1647" s="72"/>
      <c r="D1647" s="72"/>
    </row>
    <row r="1648" spans="2:4" ht="12.75" x14ac:dyDescent="0.2">
      <c r="B1648" s="72"/>
      <c r="C1648" s="72"/>
      <c r="D1648" s="72"/>
    </row>
    <row r="1649" spans="2:4" ht="12.75" x14ac:dyDescent="0.2">
      <c r="B1649" s="72"/>
      <c r="C1649" s="72"/>
      <c r="D1649" s="72"/>
    </row>
    <row r="1650" spans="2:4" ht="12.75" x14ac:dyDescent="0.2">
      <c r="B1650" s="72"/>
      <c r="C1650" s="72"/>
      <c r="D1650" s="72"/>
    </row>
    <row r="1651" spans="2:4" ht="12.75" x14ac:dyDescent="0.2">
      <c r="B1651" s="72"/>
      <c r="C1651" s="72"/>
      <c r="D1651" s="72"/>
    </row>
    <row r="1652" spans="2:4" ht="12.75" x14ac:dyDescent="0.2">
      <c r="B1652" s="72"/>
      <c r="C1652" s="72"/>
      <c r="D1652" s="72"/>
    </row>
    <row r="1653" spans="2:4" ht="12.75" x14ac:dyDescent="0.2">
      <c r="B1653" s="72"/>
      <c r="C1653" s="72"/>
      <c r="D1653" s="72"/>
    </row>
    <row r="1654" spans="2:4" ht="12.75" x14ac:dyDescent="0.2">
      <c r="B1654" s="72"/>
      <c r="C1654" s="72"/>
      <c r="D1654" s="72"/>
    </row>
    <row r="1655" spans="2:4" ht="12.75" x14ac:dyDescent="0.2">
      <c r="B1655" s="72"/>
      <c r="C1655" s="72"/>
      <c r="D1655" s="72"/>
    </row>
    <row r="1656" spans="2:4" ht="12.75" x14ac:dyDescent="0.2">
      <c r="B1656" s="72"/>
      <c r="C1656" s="72"/>
      <c r="D1656" s="72"/>
    </row>
    <row r="1657" spans="2:4" ht="12.75" x14ac:dyDescent="0.2">
      <c r="B1657" s="72"/>
      <c r="C1657" s="72"/>
      <c r="D1657" s="72"/>
    </row>
    <row r="1658" spans="2:4" ht="12.75" x14ac:dyDescent="0.2">
      <c r="B1658" s="72"/>
      <c r="C1658" s="72"/>
      <c r="D1658" s="72"/>
    </row>
    <row r="1659" spans="2:4" ht="12.75" x14ac:dyDescent="0.2">
      <c r="B1659" s="72"/>
      <c r="C1659" s="72"/>
      <c r="D1659" s="72"/>
    </row>
    <row r="1660" spans="2:4" ht="12.75" x14ac:dyDescent="0.2">
      <c r="B1660" s="72"/>
      <c r="C1660" s="72"/>
      <c r="D1660" s="72"/>
    </row>
    <row r="1661" spans="2:4" ht="12.75" x14ac:dyDescent="0.2">
      <c r="B1661" s="72"/>
      <c r="C1661" s="72"/>
      <c r="D1661" s="72"/>
    </row>
    <row r="1662" spans="2:4" ht="12.75" x14ac:dyDescent="0.2">
      <c r="B1662" s="72"/>
      <c r="C1662" s="72"/>
      <c r="D1662" s="72"/>
    </row>
    <row r="1663" spans="2:4" ht="12.75" x14ac:dyDescent="0.2">
      <c r="B1663" s="72"/>
      <c r="C1663" s="72"/>
      <c r="D1663" s="72"/>
    </row>
    <row r="1664" spans="2:4" ht="12.75" x14ac:dyDescent="0.2">
      <c r="B1664" s="72"/>
      <c r="C1664" s="72"/>
      <c r="D1664" s="72"/>
    </row>
    <row r="1665" spans="2:4" ht="12.75" x14ac:dyDescent="0.2">
      <c r="B1665" s="72"/>
      <c r="C1665" s="72"/>
      <c r="D1665" s="72"/>
    </row>
    <row r="1666" spans="2:4" ht="12.75" x14ac:dyDescent="0.2">
      <c r="B1666" s="72"/>
      <c r="C1666" s="72"/>
      <c r="D1666" s="72"/>
    </row>
    <row r="1667" spans="2:4" ht="12.75" x14ac:dyDescent="0.2">
      <c r="B1667" s="72"/>
      <c r="C1667" s="72"/>
      <c r="D1667" s="72"/>
    </row>
    <row r="1668" spans="2:4" ht="12.75" x14ac:dyDescent="0.2">
      <c r="B1668" s="72"/>
      <c r="C1668" s="72"/>
      <c r="D1668" s="72"/>
    </row>
    <row r="1669" spans="2:4" ht="12.75" x14ac:dyDescent="0.2">
      <c r="B1669" s="72"/>
      <c r="C1669" s="72"/>
      <c r="D1669" s="72"/>
    </row>
    <row r="1670" spans="2:4" ht="12.75" x14ac:dyDescent="0.2">
      <c r="B1670" s="72"/>
      <c r="C1670" s="72"/>
      <c r="D1670" s="72"/>
    </row>
    <row r="1671" spans="2:4" ht="12.75" x14ac:dyDescent="0.2">
      <c r="B1671" s="72"/>
      <c r="C1671" s="72"/>
      <c r="D1671" s="72"/>
    </row>
    <row r="1672" spans="2:4" ht="12.75" x14ac:dyDescent="0.2">
      <c r="B1672" s="72"/>
      <c r="C1672" s="72"/>
      <c r="D1672" s="72"/>
    </row>
    <row r="1673" spans="2:4" ht="12.75" x14ac:dyDescent="0.2">
      <c r="B1673" s="72"/>
      <c r="C1673" s="72"/>
      <c r="D1673" s="72"/>
    </row>
    <row r="1674" spans="2:4" ht="12.75" x14ac:dyDescent="0.2">
      <c r="B1674" s="72"/>
      <c r="C1674" s="72"/>
      <c r="D1674" s="72"/>
    </row>
    <row r="1675" spans="2:4" ht="12.75" x14ac:dyDescent="0.2">
      <c r="B1675" s="72"/>
      <c r="C1675" s="72"/>
      <c r="D1675" s="72"/>
    </row>
    <row r="1676" spans="2:4" ht="12.75" x14ac:dyDescent="0.2">
      <c r="B1676" s="72"/>
      <c r="C1676" s="72"/>
      <c r="D1676" s="72"/>
    </row>
    <row r="1677" spans="2:4" ht="12.75" x14ac:dyDescent="0.2">
      <c r="B1677" s="72"/>
      <c r="C1677" s="72"/>
      <c r="D1677" s="72"/>
    </row>
    <row r="1678" spans="2:4" ht="12.75" x14ac:dyDescent="0.2">
      <c r="B1678" s="72"/>
      <c r="C1678" s="72"/>
      <c r="D1678" s="72"/>
    </row>
    <row r="1679" spans="2:4" ht="12.75" x14ac:dyDescent="0.2">
      <c r="B1679" s="72"/>
      <c r="C1679" s="72"/>
      <c r="D1679" s="72"/>
    </row>
    <row r="1680" spans="2:4" ht="12.75" x14ac:dyDescent="0.2">
      <c r="B1680" s="72"/>
      <c r="C1680" s="72"/>
      <c r="D1680" s="72"/>
    </row>
    <row r="1681" spans="2:4" ht="12.75" x14ac:dyDescent="0.2">
      <c r="B1681" s="72"/>
      <c r="C1681" s="72"/>
      <c r="D1681" s="72"/>
    </row>
    <row r="1682" spans="2:4" ht="12.75" x14ac:dyDescent="0.2">
      <c r="B1682" s="72"/>
      <c r="C1682" s="72"/>
      <c r="D1682" s="72"/>
    </row>
    <row r="1683" spans="2:4" ht="12.75" x14ac:dyDescent="0.2">
      <c r="B1683" s="72"/>
      <c r="C1683" s="72"/>
      <c r="D1683" s="72"/>
    </row>
    <row r="1684" spans="2:4" ht="12.75" x14ac:dyDescent="0.2">
      <c r="B1684" s="72"/>
      <c r="C1684" s="72"/>
      <c r="D1684" s="72"/>
    </row>
    <row r="1685" spans="2:4" ht="12.75" x14ac:dyDescent="0.2">
      <c r="B1685" s="72"/>
      <c r="C1685" s="72"/>
      <c r="D1685" s="72"/>
    </row>
    <row r="1686" spans="2:4" ht="12.75" x14ac:dyDescent="0.2">
      <c r="B1686" s="72"/>
      <c r="C1686" s="72"/>
      <c r="D1686" s="72"/>
    </row>
    <row r="1687" spans="2:4" ht="12.75" x14ac:dyDescent="0.2">
      <c r="B1687" s="72"/>
      <c r="C1687" s="72"/>
      <c r="D1687" s="72"/>
    </row>
    <row r="1688" spans="2:4" ht="12.75" x14ac:dyDescent="0.2">
      <c r="B1688" s="72"/>
      <c r="C1688" s="72"/>
      <c r="D1688" s="72"/>
    </row>
    <row r="1689" spans="2:4" ht="12.75" x14ac:dyDescent="0.2">
      <c r="B1689" s="72"/>
      <c r="C1689" s="72"/>
      <c r="D1689" s="72"/>
    </row>
    <row r="1690" spans="2:4" ht="12.75" x14ac:dyDescent="0.2">
      <c r="B1690" s="72"/>
      <c r="C1690" s="72"/>
      <c r="D1690" s="72"/>
    </row>
    <row r="1691" spans="2:4" ht="12.75" x14ac:dyDescent="0.2">
      <c r="B1691" s="72"/>
      <c r="C1691" s="72"/>
      <c r="D1691" s="72"/>
    </row>
    <row r="1692" spans="2:4" ht="12.75" x14ac:dyDescent="0.2">
      <c r="B1692" s="72"/>
      <c r="C1692" s="72"/>
      <c r="D1692" s="72"/>
    </row>
    <row r="1693" spans="2:4" ht="12.75" x14ac:dyDescent="0.2">
      <c r="B1693" s="72"/>
      <c r="C1693" s="72"/>
      <c r="D1693" s="72"/>
    </row>
    <row r="1694" spans="2:4" ht="12.75" x14ac:dyDescent="0.2">
      <c r="B1694" s="72"/>
      <c r="C1694" s="72"/>
      <c r="D1694" s="72"/>
    </row>
    <row r="1695" spans="2:4" ht="12.75" x14ac:dyDescent="0.2">
      <c r="B1695" s="72"/>
      <c r="C1695" s="72"/>
      <c r="D1695" s="72"/>
    </row>
    <row r="1696" spans="2:4" ht="12.75" x14ac:dyDescent="0.2">
      <c r="B1696" s="72"/>
      <c r="C1696" s="72"/>
      <c r="D1696" s="72"/>
    </row>
    <row r="1697" spans="2:4" ht="12.75" x14ac:dyDescent="0.2">
      <c r="B1697" s="72"/>
      <c r="C1697" s="72"/>
      <c r="D1697" s="72"/>
    </row>
    <row r="1698" spans="2:4" ht="12.75" x14ac:dyDescent="0.2">
      <c r="B1698" s="72"/>
      <c r="C1698" s="72"/>
      <c r="D1698" s="72"/>
    </row>
    <row r="1699" spans="2:4" ht="12.75" x14ac:dyDescent="0.2">
      <c r="B1699" s="72"/>
      <c r="C1699" s="72"/>
      <c r="D1699" s="72"/>
    </row>
    <row r="1700" spans="2:4" ht="12.75" x14ac:dyDescent="0.2">
      <c r="B1700" s="72"/>
      <c r="C1700" s="72"/>
      <c r="D1700" s="72"/>
    </row>
    <row r="1701" spans="2:4" ht="12.75" x14ac:dyDescent="0.2">
      <c r="B1701" s="72"/>
      <c r="C1701" s="72"/>
      <c r="D1701" s="72"/>
    </row>
    <row r="1702" spans="2:4" ht="12.75" x14ac:dyDescent="0.2">
      <c r="B1702" s="72"/>
      <c r="C1702" s="72"/>
      <c r="D1702" s="72"/>
    </row>
    <row r="1703" spans="2:4" ht="12.75" x14ac:dyDescent="0.2">
      <c r="B1703" s="72"/>
      <c r="C1703" s="72"/>
      <c r="D1703" s="72"/>
    </row>
    <row r="1704" spans="2:4" ht="12.75" x14ac:dyDescent="0.2">
      <c r="B1704" s="72"/>
      <c r="C1704" s="72"/>
      <c r="D1704" s="72"/>
    </row>
    <row r="1705" spans="2:4" ht="12.75" x14ac:dyDescent="0.2">
      <c r="B1705" s="72"/>
      <c r="C1705" s="72"/>
      <c r="D1705" s="72"/>
    </row>
    <row r="1706" spans="2:4" ht="12.75" x14ac:dyDescent="0.2">
      <c r="B1706" s="72"/>
      <c r="C1706" s="72"/>
      <c r="D1706" s="72"/>
    </row>
    <row r="1707" spans="2:4" ht="12.75" x14ac:dyDescent="0.2">
      <c r="B1707" s="72"/>
      <c r="C1707" s="72"/>
      <c r="D1707" s="72"/>
    </row>
    <row r="1708" spans="2:4" ht="12.75" x14ac:dyDescent="0.2">
      <c r="B1708" s="72"/>
      <c r="C1708" s="72"/>
      <c r="D1708" s="72"/>
    </row>
    <row r="1709" spans="2:4" ht="12.75" x14ac:dyDescent="0.2">
      <c r="B1709" s="72"/>
      <c r="C1709" s="72"/>
      <c r="D1709" s="72"/>
    </row>
    <row r="1710" spans="2:4" ht="12.75" x14ac:dyDescent="0.2">
      <c r="B1710" s="72"/>
      <c r="C1710" s="72"/>
      <c r="D1710" s="72"/>
    </row>
    <row r="1711" spans="2:4" ht="12.75" x14ac:dyDescent="0.2">
      <c r="B1711" s="72"/>
      <c r="C1711" s="72"/>
      <c r="D1711" s="72"/>
    </row>
    <row r="1712" spans="2:4" ht="12.75" x14ac:dyDescent="0.2">
      <c r="B1712" s="72"/>
      <c r="C1712" s="72"/>
      <c r="D1712" s="72"/>
    </row>
    <row r="1713" spans="2:4" ht="12.75" x14ac:dyDescent="0.2">
      <c r="B1713" s="72"/>
      <c r="C1713" s="72"/>
      <c r="D1713" s="72"/>
    </row>
    <row r="1714" spans="2:4" ht="12.75" x14ac:dyDescent="0.2">
      <c r="B1714" s="72"/>
      <c r="C1714" s="72"/>
      <c r="D1714" s="72"/>
    </row>
    <row r="1715" spans="2:4" ht="12.75" x14ac:dyDescent="0.2">
      <c r="B1715" s="72"/>
      <c r="C1715" s="72"/>
      <c r="D1715" s="72"/>
    </row>
    <row r="1716" spans="2:4" ht="12.75" x14ac:dyDescent="0.2">
      <c r="B1716" s="72"/>
      <c r="C1716" s="72"/>
      <c r="D1716" s="72"/>
    </row>
    <row r="1717" spans="2:4" ht="12.75" x14ac:dyDescent="0.2">
      <c r="B1717" s="72"/>
      <c r="C1717" s="72"/>
      <c r="D1717" s="72"/>
    </row>
    <row r="1718" spans="2:4" ht="12.75" x14ac:dyDescent="0.2">
      <c r="B1718" s="72"/>
      <c r="C1718" s="72"/>
      <c r="D1718" s="72"/>
    </row>
    <row r="1719" spans="2:4" ht="12.75" x14ac:dyDescent="0.2">
      <c r="B1719" s="72"/>
      <c r="C1719" s="72"/>
      <c r="D1719" s="72"/>
    </row>
    <row r="1720" spans="2:4" ht="12.75" x14ac:dyDescent="0.2">
      <c r="B1720" s="72"/>
      <c r="C1720" s="72"/>
      <c r="D1720" s="72"/>
    </row>
    <row r="1721" spans="2:4" ht="12.75" x14ac:dyDescent="0.2">
      <c r="B1721" s="72"/>
      <c r="C1721" s="72"/>
      <c r="D1721" s="72"/>
    </row>
    <row r="1722" spans="2:4" ht="12.75" x14ac:dyDescent="0.2">
      <c r="B1722" s="72"/>
      <c r="C1722" s="72"/>
      <c r="D1722" s="72"/>
    </row>
    <row r="1723" spans="2:4" ht="12.75" x14ac:dyDescent="0.2">
      <c r="B1723" s="72"/>
      <c r="C1723" s="72"/>
      <c r="D1723" s="72"/>
    </row>
    <row r="1724" spans="2:4" ht="12.75" x14ac:dyDescent="0.2">
      <c r="B1724" s="72"/>
      <c r="C1724" s="72"/>
      <c r="D1724" s="72"/>
    </row>
    <row r="1725" spans="2:4" ht="12.75" x14ac:dyDescent="0.2">
      <c r="B1725" s="72"/>
      <c r="C1725" s="72"/>
      <c r="D1725" s="72"/>
    </row>
    <row r="1726" spans="2:4" ht="12.75" x14ac:dyDescent="0.2">
      <c r="B1726" s="72"/>
      <c r="C1726" s="72"/>
      <c r="D1726" s="72"/>
    </row>
    <row r="1727" spans="2:4" ht="12.75" x14ac:dyDescent="0.2">
      <c r="B1727" s="72"/>
      <c r="C1727" s="72"/>
      <c r="D1727" s="72"/>
    </row>
    <row r="1728" spans="2:4" ht="12.75" x14ac:dyDescent="0.2">
      <c r="B1728" s="72"/>
      <c r="C1728" s="72"/>
      <c r="D1728" s="72"/>
    </row>
    <row r="1729" spans="2:4" ht="12.75" x14ac:dyDescent="0.2">
      <c r="B1729" s="72"/>
      <c r="C1729" s="72"/>
      <c r="D1729" s="72"/>
    </row>
    <row r="1730" spans="2:4" ht="12.75" x14ac:dyDescent="0.2">
      <c r="B1730" s="72"/>
      <c r="C1730" s="72"/>
      <c r="D1730" s="72"/>
    </row>
    <row r="1731" spans="2:4" ht="12.75" x14ac:dyDescent="0.2">
      <c r="B1731" s="72"/>
      <c r="C1731" s="72"/>
      <c r="D1731" s="72"/>
    </row>
    <row r="1732" spans="2:4" ht="12.75" x14ac:dyDescent="0.2">
      <c r="B1732" s="72"/>
      <c r="C1732" s="72"/>
      <c r="D1732" s="72"/>
    </row>
    <row r="1733" spans="2:4" ht="12.75" x14ac:dyDescent="0.2">
      <c r="B1733" s="72"/>
      <c r="C1733" s="72"/>
      <c r="D1733" s="72"/>
    </row>
    <row r="1734" spans="2:4" ht="12.75" x14ac:dyDescent="0.2">
      <c r="B1734" s="72"/>
      <c r="C1734" s="72"/>
      <c r="D1734" s="72"/>
    </row>
    <row r="1735" spans="2:4" ht="12.75" x14ac:dyDescent="0.2">
      <c r="B1735" s="72"/>
      <c r="C1735" s="72"/>
      <c r="D1735" s="72"/>
    </row>
    <row r="1736" spans="2:4" ht="12.75" x14ac:dyDescent="0.2">
      <c r="B1736" s="72"/>
      <c r="C1736" s="72"/>
      <c r="D1736" s="72"/>
    </row>
    <row r="1737" spans="2:4" ht="12.75" x14ac:dyDescent="0.2">
      <c r="B1737" s="72"/>
      <c r="C1737" s="72"/>
      <c r="D1737" s="72"/>
    </row>
    <row r="1738" spans="2:4" ht="12.75" x14ac:dyDescent="0.2">
      <c r="B1738" s="72"/>
      <c r="C1738" s="72"/>
      <c r="D1738" s="72"/>
    </row>
    <row r="1739" spans="2:4" ht="12.75" x14ac:dyDescent="0.2">
      <c r="B1739" s="72"/>
      <c r="C1739" s="72"/>
      <c r="D1739" s="72"/>
    </row>
    <row r="1740" spans="2:4" ht="12.75" x14ac:dyDescent="0.2">
      <c r="B1740" s="72"/>
      <c r="C1740" s="72"/>
      <c r="D1740" s="72"/>
    </row>
    <row r="1741" spans="2:4" ht="12.75" x14ac:dyDescent="0.2">
      <c r="B1741" s="72"/>
      <c r="C1741" s="72"/>
      <c r="D1741" s="72"/>
    </row>
    <row r="1742" spans="2:4" ht="12.75" x14ac:dyDescent="0.2">
      <c r="B1742" s="72"/>
      <c r="C1742" s="72"/>
      <c r="D1742" s="72"/>
    </row>
    <row r="1743" spans="2:4" ht="12.75" x14ac:dyDescent="0.2">
      <c r="B1743" s="72"/>
      <c r="C1743" s="72"/>
      <c r="D1743" s="72"/>
    </row>
    <row r="1744" spans="2:4" ht="12.75" x14ac:dyDescent="0.2">
      <c r="B1744" s="72"/>
      <c r="C1744" s="72"/>
      <c r="D1744" s="72"/>
    </row>
    <row r="1745" spans="2:4" ht="12.75" x14ac:dyDescent="0.2">
      <c r="B1745" s="72"/>
      <c r="C1745" s="72"/>
      <c r="D1745" s="72"/>
    </row>
    <row r="1746" spans="2:4" ht="12.75" x14ac:dyDescent="0.2">
      <c r="B1746" s="72"/>
      <c r="C1746" s="72"/>
      <c r="D1746" s="72"/>
    </row>
    <row r="1747" spans="2:4" ht="12.75" x14ac:dyDescent="0.2">
      <c r="B1747" s="72"/>
      <c r="C1747" s="72"/>
      <c r="D1747" s="72"/>
    </row>
    <row r="1748" spans="2:4" ht="12.75" x14ac:dyDescent="0.2">
      <c r="B1748" s="72"/>
      <c r="C1748" s="72"/>
      <c r="D1748" s="72"/>
    </row>
    <row r="1749" spans="2:4" ht="12.75" x14ac:dyDescent="0.2">
      <c r="B1749" s="72"/>
      <c r="C1749" s="72"/>
      <c r="D1749" s="72"/>
    </row>
    <row r="1750" spans="2:4" ht="12.75" x14ac:dyDescent="0.2">
      <c r="B1750" s="72"/>
      <c r="C1750" s="72"/>
      <c r="D1750" s="72"/>
    </row>
    <row r="1751" spans="2:4" ht="12.75" x14ac:dyDescent="0.2">
      <c r="B1751" s="72"/>
      <c r="C1751" s="72"/>
      <c r="D1751" s="72"/>
    </row>
    <row r="1752" spans="2:4" ht="12.75" x14ac:dyDescent="0.2">
      <c r="B1752" s="72"/>
      <c r="C1752" s="72"/>
      <c r="D1752" s="72"/>
    </row>
    <row r="1753" spans="2:4" ht="12.75" x14ac:dyDescent="0.2">
      <c r="B1753" s="72"/>
      <c r="C1753" s="72"/>
      <c r="D1753" s="72"/>
    </row>
    <row r="1754" spans="2:4" ht="12.75" x14ac:dyDescent="0.2">
      <c r="B1754" s="72"/>
      <c r="C1754" s="72"/>
      <c r="D1754" s="72"/>
    </row>
    <row r="1755" spans="2:4" ht="12.75" x14ac:dyDescent="0.2">
      <c r="B1755" s="72"/>
      <c r="C1755" s="72"/>
      <c r="D1755" s="72"/>
    </row>
    <row r="1756" spans="2:4" ht="12.75" x14ac:dyDescent="0.2">
      <c r="B1756" s="72"/>
      <c r="C1756" s="72"/>
      <c r="D1756" s="72"/>
    </row>
    <row r="1757" spans="2:4" ht="12.75" x14ac:dyDescent="0.2">
      <c r="B1757" s="72"/>
      <c r="C1757" s="72"/>
      <c r="D1757" s="72"/>
    </row>
    <row r="1758" spans="2:4" ht="12.75" x14ac:dyDescent="0.2">
      <c r="B1758" s="72"/>
      <c r="C1758" s="72"/>
      <c r="D1758" s="72"/>
    </row>
    <row r="1759" spans="2:4" ht="12.75" x14ac:dyDescent="0.2">
      <c r="B1759" s="72"/>
      <c r="C1759" s="72"/>
      <c r="D1759" s="72"/>
    </row>
    <row r="1760" spans="2:4" ht="12.75" x14ac:dyDescent="0.2">
      <c r="B1760" s="72"/>
      <c r="C1760" s="72"/>
      <c r="D1760" s="72"/>
    </row>
    <row r="1761" spans="2:4" ht="12.75" x14ac:dyDescent="0.2">
      <c r="B1761" s="72"/>
      <c r="C1761" s="72"/>
      <c r="D1761" s="72"/>
    </row>
    <row r="1762" spans="2:4" ht="12.75" x14ac:dyDescent="0.2">
      <c r="B1762" s="72"/>
      <c r="C1762" s="72"/>
      <c r="D1762" s="72"/>
    </row>
    <row r="1763" spans="2:4" ht="12.75" x14ac:dyDescent="0.2">
      <c r="B1763" s="72"/>
      <c r="C1763" s="72"/>
      <c r="D1763" s="72"/>
    </row>
    <row r="1764" spans="2:4" ht="12.75" x14ac:dyDescent="0.2">
      <c r="B1764" s="72"/>
      <c r="C1764" s="72"/>
      <c r="D1764" s="72"/>
    </row>
    <row r="1765" spans="2:4" ht="12.75" x14ac:dyDescent="0.2">
      <c r="B1765" s="72"/>
      <c r="C1765" s="72"/>
      <c r="D1765" s="72"/>
    </row>
    <row r="1766" spans="2:4" ht="12.75" x14ac:dyDescent="0.2">
      <c r="B1766" s="72"/>
      <c r="C1766" s="72"/>
      <c r="D1766" s="72"/>
    </row>
    <row r="1767" spans="2:4" ht="12.75" x14ac:dyDescent="0.2">
      <c r="B1767" s="72"/>
      <c r="C1767" s="72"/>
      <c r="D1767" s="72"/>
    </row>
    <row r="1768" spans="2:4" ht="12.75" x14ac:dyDescent="0.2">
      <c r="B1768" s="72"/>
      <c r="C1768" s="72"/>
      <c r="D1768" s="72"/>
    </row>
    <row r="1769" spans="2:4" ht="12.75" x14ac:dyDescent="0.2">
      <c r="B1769" s="72"/>
      <c r="C1769" s="72"/>
      <c r="D1769" s="72"/>
    </row>
    <row r="1770" spans="2:4" ht="12.75" x14ac:dyDescent="0.2">
      <c r="B1770" s="72"/>
      <c r="C1770" s="72"/>
      <c r="D1770" s="72"/>
    </row>
    <row r="1771" spans="2:4" ht="12.75" x14ac:dyDescent="0.2">
      <c r="B1771" s="72"/>
      <c r="C1771" s="72"/>
      <c r="D1771" s="72"/>
    </row>
    <row r="1772" spans="2:4" ht="12.75" x14ac:dyDescent="0.2">
      <c r="B1772" s="72"/>
      <c r="C1772" s="72"/>
      <c r="D1772" s="72"/>
    </row>
    <row r="1773" spans="2:4" ht="12.75" x14ac:dyDescent="0.2">
      <c r="B1773" s="72"/>
      <c r="C1773" s="72"/>
      <c r="D1773" s="72"/>
    </row>
    <row r="1774" spans="2:4" ht="12.75" x14ac:dyDescent="0.2">
      <c r="B1774" s="72"/>
      <c r="C1774" s="72"/>
      <c r="D1774" s="72"/>
    </row>
    <row r="1775" spans="2:4" ht="12.75" x14ac:dyDescent="0.2">
      <c r="B1775" s="72"/>
      <c r="C1775" s="72"/>
      <c r="D1775" s="72"/>
    </row>
    <row r="1776" spans="2:4" ht="12.75" x14ac:dyDescent="0.2">
      <c r="B1776" s="72"/>
      <c r="C1776" s="72"/>
      <c r="D1776" s="72"/>
    </row>
    <row r="1777" spans="2:4" ht="12.75" x14ac:dyDescent="0.2">
      <c r="B1777" s="72"/>
      <c r="C1777" s="72"/>
      <c r="D1777" s="72"/>
    </row>
    <row r="1778" spans="2:4" ht="12.75" x14ac:dyDescent="0.2">
      <c r="B1778" s="72"/>
      <c r="C1778" s="72"/>
      <c r="D1778" s="72"/>
    </row>
    <row r="1779" spans="2:4" ht="12.75" x14ac:dyDescent="0.2">
      <c r="B1779" s="72"/>
      <c r="C1779" s="72"/>
      <c r="D1779" s="72"/>
    </row>
    <row r="1780" spans="2:4" ht="12.75" x14ac:dyDescent="0.2">
      <c r="B1780" s="72"/>
      <c r="C1780" s="72"/>
      <c r="D1780" s="72"/>
    </row>
    <row r="1781" spans="2:4" ht="12.75" x14ac:dyDescent="0.2">
      <c r="B1781" s="72"/>
      <c r="C1781" s="72"/>
      <c r="D1781" s="72"/>
    </row>
    <row r="1782" spans="2:4" ht="12.75" x14ac:dyDescent="0.2">
      <c r="B1782" s="72"/>
      <c r="C1782" s="72"/>
      <c r="D1782" s="72"/>
    </row>
    <row r="1783" spans="2:4" ht="12.75" x14ac:dyDescent="0.2">
      <c r="B1783" s="72"/>
      <c r="C1783" s="72"/>
      <c r="D1783" s="72"/>
    </row>
    <row r="1784" spans="2:4" ht="12.75" x14ac:dyDescent="0.2">
      <c r="B1784" s="72"/>
      <c r="C1784" s="72"/>
      <c r="D1784" s="72"/>
    </row>
    <row r="1785" spans="2:4" ht="12.75" x14ac:dyDescent="0.2">
      <c r="B1785" s="72"/>
      <c r="C1785" s="72"/>
      <c r="D1785" s="72"/>
    </row>
    <row r="1786" spans="2:4" ht="12.75" x14ac:dyDescent="0.2">
      <c r="B1786" s="72"/>
      <c r="C1786" s="72"/>
      <c r="D1786" s="72"/>
    </row>
    <row r="1787" spans="2:4" ht="12.75" x14ac:dyDescent="0.2">
      <c r="B1787" s="72"/>
      <c r="C1787" s="72"/>
      <c r="D1787" s="72"/>
    </row>
    <row r="1788" spans="2:4" ht="12.75" x14ac:dyDescent="0.2">
      <c r="B1788" s="72"/>
      <c r="C1788" s="72"/>
      <c r="D1788" s="72"/>
    </row>
    <row r="1789" spans="2:4" ht="12.75" x14ac:dyDescent="0.2">
      <c r="B1789" s="72"/>
      <c r="C1789" s="72"/>
      <c r="D1789" s="72"/>
    </row>
    <row r="1790" spans="2:4" ht="12.75" x14ac:dyDescent="0.2">
      <c r="B1790" s="72"/>
      <c r="C1790" s="72"/>
      <c r="D1790" s="72"/>
    </row>
    <row r="1791" spans="2:4" ht="12.75" x14ac:dyDescent="0.2">
      <c r="B1791" s="72"/>
      <c r="C1791" s="72"/>
      <c r="D1791" s="72"/>
    </row>
    <row r="1792" spans="2:4" ht="12.75" x14ac:dyDescent="0.2">
      <c r="B1792" s="72"/>
      <c r="C1792" s="72"/>
      <c r="D1792" s="72"/>
    </row>
    <row r="1793" spans="2:4" ht="12.75" x14ac:dyDescent="0.2">
      <c r="B1793" s="72"/>
      <c r="C1793" s="72"/>
      <c r="D1793" s="72"/>
    </row>
    <row r="1794" spans="2:4" ht="12.75" x14ac:dyDescent="0.2">
      <c r="B1794" s="72"/>
      <c r="C1794" s="72"/>
      <c r="D1794" s="72"/>
    </row>
    <row r="1795" spans="2:4" ht="12.75" x14ac:dyDescent="0.2">
      <c r="B1795" s="72"/>
      <c r="C1795" s="72"/>
      <c r="D1795" s="72"/>
    </row>
    <row r="1796" spans="2:4" ht="12.75" x14ac:dyDescent="0.2">
      <c r="B1796" s="72"/>
      <c r="C1796" s="72"/>
      <c r="D1796" s="72"/>
    </row>
    <row r="1797" spans="2:4" ht="12.75" x14ac:dyDescent="0.2">
      <c r="B1797" s="72"/>
      <c r="C1797" s="72"/>
      <c r="D1797" s="72"/>
    </row>
    <row r="1798" spans="2:4" ht="12.75" x14ac:dyDescent="0.2">
      <c r="B1798" s="72"/>
      <c r="C1798" s="72"/>
      <c r="D1798" s="72"/>
    </row>
    <row r="1799" spans="2:4" ht="12.75" x14ac:dyDescent="0.2">
      <c r="B1799" s="72"/>
      <c r="C1799" s="72"/>
      <c r="D1799" s="72"/>
    </row>
    <row r="1800" spans="2:4" ht="12.75" x14ac:dyDescent="0.2">
      <c r="B1800" s="72"/>
      <c r="C1800" s="72"/>
      <c r="D1800" s="72"/>
    </row>
    <row r="1801" spans="2:4" ht="12.75" x14ac:dyDescent="0.2">
      <c r="B1801" s="72"/>
      <c r="C1801" s="72"/>
      <c r="D1801" s="72"/>
    </row>
    <row r="1802" spans="2:4" ht="12.75" x14ac:dyDescent="0.2">
      <c r="B1802" s="72"/>
      <c r="C1802" s="72"/>
      <c r="D1802" s="72"/>
    </row>
    <row r="1803" spans="2:4" ht="12.75" x14ac:dyDescent="0.2">
      <c r="B1803" s="72"/>
      <c r="C1803" s="72"/>
      <c r="D1803" s="72"/>
    </row>
    <row r="1804" spans="2:4" ht="12.75" x14ac:dyDescent="0.2">
      <c r="B1804" s="72"/>
      <c r="C1804" s="72"/>
      <c r="D1804" s="72"/>
    </row>
    <row r="1805" spans="2:4" ht="12.75" x14ac:dyDescent="0.2">
      <c r="B1805" s="72"/>
      <c r="C1805" s="72"/>
      <c r="D1805" s="72"/>
    </row>
    <row r="1806" spans="2:4" ht="12.75" x14ac:dyDescent="0.2">
      <c r="B1806" s="72"/>
      <c r="C1806" s="72"/>
      <c r="D1806" s="72"/>
    </row>
    <row r="1807" spans="2:4" ht="12.75" x14ac:dyDescent="0.2">
      <c r="B1807" s="72"/>
      <c r="C1807" s="72"/>
      <c r="D1807" s="72"/>
    </row>
    <row r="1808" spans="2:4" ht="12.75" x14ac:dyDescent="0.2">
      <c r="B1808" s="72"/>
      <c r="C1808" s="72"/>
      <c r="D1808" s="72"/>
    </row>
    <row r="1809" spans="2:4" ht="12.75" x14ac:dyDescent="0.2">
      <c r="B1809" s="72"/>
      <c r="C1809" s="72"/>
      <c r="D1809" s="72"/>
    </row>
    <row r="1810" spans="2:4" ht="12.75" x14ac:dyDescent="0.2">
      <c r="B1810" s="72"/>
      <c r="C1810" s="72"/>
      <c r="D1810" s="72"/>
    </row>
    <row r="1811" spans="2:4" ht="12.75" x14ac:dyDescent="0.2">
      <c r="B1811" s="72"/>
      <c r="C1811" s="72"/>
      <c r="D1811" s="72"/>
    </row>
    <row r="1812" spans="2:4" ht="12.75" x14ac:dyDescent="0.2">
      <c r="B1812" s="72"/>
      <c r="C1812" s="72"/>
      <c r="D1812" s="72"/>
    </row>
    <row r="1813" spans="2:4" ht="12.75" x14ac:dyDescent="0.2">
      <c r="B1813" s="72"/>
      <c r="C1813" s="72"/>
      <c r="D1813" s="72"/>
    </row>
    <row r="1814" spans="2:4" ht="12.75" x14ac:dyDescent="0.2">
      <c r="B1814" s="72"/>
      <c r="C1814" s="72"/>
      <c r="D1814" s="72"/>
    </row>
    <row r="1815" spans="2:4" ht="12.75" x14ac:dyDescent="0.2">
      <c r="B1815" s="72"/>
      <c r="C1815" s="72"/>
      <c r="D1815" s="72"/>
    </row>
    <row r="1816" spans="2:4" ht="12.75" x14ac:dyDescent="0.2">
      <c r="B1816" s="72"/>
      <c r="C1816" s="72"/>
      <c r="D1816" s="72"/>
    </row>
    <row r="1817" spans="2:4" ht="12.75" x14ac:dyDescent="0.2">
      <c r="B1817" s="72"/>
      <c r="C1817" s="72"/>
      <c r="D1817" s="72"/>
    </row>
    <row r="1818" spans="2:4" ht="12.75" x14ac:dyDescent="0.2">
      <c r="B1818" s="72"/>
      <c r="C1818" s="72"/>
      <c r="D1818" s="72"/>
    </row>
    <row r="1819" spans="2:4" ht="12.75" x14ac:dyDescent="0.2">
      <c r="B1819" s="72"/>
      <c r="C1819" s="72"/>
      <c r="D1819" s="72"/>
    </row>
    <row r="1820" spans="2:4" ht="12.75" x14ac:dyDescent="0.2">
      <c r="B1820" s="72"/>
      <c r="C1820" s="72"/>
      <c r="D1820" s="72"/>
    </row>
    <row r="1821" spans="2:4" ht="12.75" x14ac:dyDescent="0.2">
      <c r="B1821" s="72"/>
      <c r="C1821" s="72"/>
      <c r="D1821" s="72"/>
    </row>
    <row r="1822" spans="2:4" ht="12.75" x14ac:dyDescent="0.2">
      <c r="B1822" s="72"/>
      <c r="C1822" s="72"/>
      <c r="D1822" s="72"/>
    </row>
    <row r="1823" spans="2:4" ht="12.75" x14ac:dyDescent="0.2">
      <c r="B1823" s="72"/>
      <c r="C1823" s="72"/>
      <c r="D1823" s="72"/>
    </row>
    <row r="1824" spans="2:4" ht="12.75" x14ac:dyDescent="0.2">
      <c r="B1824" s="72"/>
      <c r="C1824" s="72"/>
      <c r="D1824" s="72"/>
    </row>
    <row r="1825" spans="2:4" ht="12.75" x14ac:dyDescent="0.2">
      <c r="B1825" s="72"/>
      <c r="C1825" s="72"/>
      <c r="D1825" s="72"/>
    </row>
    <row r="1826" spans="2:4" ht="12.75" x14ac:dyDescent="0.2">
      <c r="B1826" s="72"/>
      <c r="C1826" s="72"/>
      <c r="D1826" s="72"/>
    </row>
    <row r="1827" spans="2:4" ht="12.75" x14ac:dyDescent="0.2">
      <c r="B1827" s="72"/>
      <c r="C1827" s="72"/>
      <c r="D1827" s="72"/>
    </row>
    <row r="1828" spans="2:4" ht="12.75" x14ac:dyDescent="0.2">
      <c r="B1828" s="72"/>
      <c r="C1828" s="72"/>
      <c r="D1828" s="72"/>
    </row>
    <row r="1829" spans="2:4" ht="12.75" x14ac:dyDescent="0.2">
      <c r="B1829" s="72"/>
      <c r="C1829" s="72"/>
      <c r="D1829" s="72"/>
    </row>
    <row r="1830" spans="2:4" ht="12.75" x14ac:dyDescent="0.2">
      <c r="B1830" s="72"/>
      <c r="C1830" s="72"/>
      <c r="D1830" s="72"/>
    </row>
    <row r="1831" spans="2:4" ht="12.75" x14ac:dyDescent="0.2">
      <c r="B1831" s="72"/>
      <c r="C1831" s="72"/>
      <c r="D1831" s="72"/>
    </row>
    <row r="1832" spans="2:4" ht="12.75" x14ac:dyDescent="0.2">
      <c r="B1832" s="72"/>
      <c r="C1832" s="72"/>
      <c r="D1832" s="72"/>
    </row>
    <row r="1833" spans="2:4" ht="12.75" x14ac:dyDescent="0.2">
      <c r="B1833" s="72"/>
      <c r="C1833" s="72"/>
      <c r="D1833" s="72"/>
    </row>
    <row r="1834" spans="2:4" ht="12.75" x14ac:dyDescent="0.2">
      <c r="B1834" s="72"/>
      <c r="C1834" s="72"/>
      <c r="D1834" s="72"/>
    </row>
    <row r="1835" spans="2:4" ht="12.75" x14ac:dyDescent="0.2">
      <c r="B1835" s="72"/>
      <c r="C1835" s="72"/>
      <c r="D1835" s="72"/>
    </row>
    <row r="1836" spans="2:4" ht="12.75" x14ac:dyDescent="0.2">
      <c r="B1836" s="72"/>
      <c r="C1836" s="72"/>
      <c r="D1836" s="72"/>
    </row>
    <row r="1837" spans="2:4" ht="12.75" x14ac:dyDescent="0.2">
      <c r="B1837" s="72"/>
      <c r="C1837" s="72"/>
      <c r="D1837" s="72"/>
    </row>
    <row r="1838" spans="2:4" ht="12.75" x14ac:dyDescent="0.2">
      <c r="B1838" s="72"/>
      <c r="C1838" s="72"/>
      <c r="D1838" s="72"/>
    </row>
    <row r="1839" spans="2:4" ht="12.75" x14ac:dyDescent="0.2">
      <c r="B1839" s="72"/>
      <c r="C1839" s="72"/>
      <c r="D1839" s="72"/>
    </row>
    <row r="1840" spans="2:4" ht="12.75" x14ac:dyDescent="0.2">
      <c r="B1840" s="72"/>
      <c r="C1840" s="72"/>
      <c r="D1840" s="72"/>
    </row>
    <row r="1841" spans="2:4" ht="12.75" x14ac:dyDescent="0.2">
      <c r="B1841" s="72"/>
      <c r="C1841" s="72"/>
      <c r="D1841" s="72"/>
    </row>
    <row r="1842" spans="2:4" ht="12.75" x14ac:dyDescent="0.2">
      <c r="B1842" s="72"/>
      <c r="C1842" s="72"/>
      <c r="D1842" s="72"/>
    </row>
    <row r="1843" spans="2:4" ht="12.75" x14ac:dyDescent="0.2">
      <c r="B1843" s="72"/>
      <c r="C1843" s="72"/>
      <c r="D1843" s="72"/>
    </row>
    <row r="1844" spans="2:4" ht="12.75" x14ac:dyDescent="0.2">
      <c r="B1844" s="72"/>
      <c r="C1844" s="72"/>
      <c r="D1844" s="72"/>
    </row>
    <row r="1845" spans="2:4" ht="12.75" x14ac:dyDescent="0.2">
      <c r="B1845" s="72"/>
      <c r="C1845" s="72"/>
      <c r="D1845" s="72"/>
    </row>
    <row r="1846" spans="2:4" ht="12.75" x14ac:dyDescent="0.2">
      <c r="B1846" s="72"/>
      <c r="C1846" s="72"/>
      <c r="D1846" s="72"/>
    </row>
    <row r="1847" spans="2:4" ht="12.75" x14ac:dyDescent="0.2">
      <c r="B1847" s="72"/>
      <c r="C1847" s="72"/>
      <c r="D1847" s="72"/>
    </row>
    <row r="1848" spans="2:4" ht="12.75" x14ac:dyDescent="0.2">
      <c r="B1848" s="72"/>
      <c r="C1848" s="72"/>
      <c r="D1848" s="72"/>
    </row>
    <row r="1849" spans="2:4" ht="12.75" x14ac:dyDescent="0.2">
      <c r="B1849" s="72"/>
      <c r="C1849" s="72"/>
      <c r="D1849" s="72"/>
    </row>
    <row r="1850" spans="2:4" ht="12.75" x14ac:dyDescent="0.2">
      <c r="B1850" s="72"/>
      <c r="C1850" s="72"/>
      <c r="D1850" s="72"/>
    </row>
    <row r="1851" spans="2:4" ht="12.75" x14ac:dyDescent="0.2">
      <c r="B1851" s="72"/>
      <c r="C1851" s="72"/>
      <c r="D1851" s="72"/>
    </row>
    <row r="1852" spans="2:4" ht="12.75" x14ac:dyDescent="0.2">
      <c r="B1852" s="72"/>
      <c r="C1852" s="72"/>
      <c r="D1852" s="72"/>
    </row>
    <row r="1853" spans="2:4" ht="12.75" x14ac:dyDescent="0.2">
      <c r="B1853" s="72"/>
      <c r="C1853" s="72"/>
      <c r="D1853" s="72"/>
    </row>
    <row r="1854" spans="2:4" ht="12.75" x14ac:dyDescent="0.2">
      <c r="B1854" s="72"/>
      <c r="C1854" s="72"/>
      <c r="D1854" s="72"/>
    </row>
    <row r="1855" spans="2:4" ht="12.75" x14ac:dyDescent="0.2">
      <c r="B1855" s="72"/>
      <c r="C1855" s="72"/>
      <c r="D1855" s="72"/>
    </row>
    <row r="1856" spans="2:4" ht="12.75" x14ac:dyDescent="0.2">
      <c r="B1856" s="72"/>
      <c r="C1856" s="72"/>
      <c r="D1856" s="72"/>
    </row>
    <row r="1857" spans="2:4" ht="12.75" x14ac:dyDescent="0.2">
      <c r="B1857" s="72"/>
      <c r="C1857" s="72"/>
      <c r="D1857" s="72"/>
    </row>
    <row r="1858" spans="2:4" ht="12.75" x14ac:dyDescent="0.2">
      <c r="B1858" s="72"/>
      <c r="C1858" s="72"/>
      <c r="D1858" s="72"/>
    </row>
    <row r="1859" spans="2:4" ht="12.75" x14ac:dyDescent="0.2">
      <c r="B1859" s="72"/>
      <c r="C1859" s="72"/>
      <c r="D1859" s="72"/>
    </row>
    <row r="1860" spans="2:4" ht="12.75" x14ac:dyDescent="0.2">
      <c r="B1860" s="72"/>
      <c r="C1860" s="72"/>
      <c r="D1860" s="72"/>
    </row>
    <row r="1861" spans="2:4" ht="12.75" x14ac:dyDescent="0.2">
      <c r="B1861" s="72"/>
      <c r="C1861" s="72"/>
      <c r="D1861" s="72"/>
    </row>
    <row r="1862" spans="2:4" ht="12.75" x14ac:dyDescent="0.2">
      <c r="B1862" s="72"/>
      <c r="C1862" s="72"/>
      <c r="D1862" s="72"/>
    </row>
    <row r="1863" spans="2:4" ht="12.75" x14ac:dyDescent="0.2">
      <c r="B1863" s="72"/>
      <c r="C1863" s="72"/>
      <c r="D1863" s="72"/>
    </row>
    <row r="1864" spans="2:4" ht="12.75" x14ac:dyDescent="0.2">
      <c r="B1864" s="72"/>
      <c r="C1864" s="72"/>
      <c r="D1864" s="72"/>
    </row>
    <row r="1865" spans="2:4" ht="12.75" x14ac:dyDescent="0.2">
      <c r="B1865" s="72"/>
      <c r="C1865" s="72"/>
      <c r="D1865" s="72"/>
    </row>
    <row r="1866" spans="2:4" ht="12.75" x14ac:dyDescent="0.2">
      <c r="B1866" s="72"/>
      <c r="C1866" s="72"/>
      <c r="D1866" s="72"/>
    </row>
    <row r="1867" spans="2:4" ht="12.75" x14ac:dyDescent="0.2">
      <c r="B1867" s="72"/>
      <c r="C1867" s="72"/>
      <c r="D1867" s="72"/>
    </row>
    <row r="1868" spans="2:4" ht="12.75" x14ac:dyDescent="0.2">
      <c r="B1868" s="72"/>
      <c r="C1868" s="72"/>
      <c r="D1868" s="72"/>
    </row>
    <row r="1869" spans="2:4" ht="12.75" x14ac:dyDescent="0.2">
      <c r="B1869" s="72"/>
      <c r="C1869" s="72"/>
      <c r="D1869" s="72"/>
    </row>
    <row r="1870" spans="2:4" ht="12.75" x14ac:dyDescent="0.2">
      <c r="B1870" s="72"/>
      <c r="C1870" s="72"/>
      <c r="D1870" s="72"/>
    </row>
    <row r="1871" spans="2:4" ht="12.75" x14ac:dyDescent="0.2">
      <c r="B1871" s="72"/>
      <c r="C1871" s="72"/>
      <c r="D1871" s="72"/>
    </row>
    <row r="1872" spans="2:4" ht="12.75" x14ac:dyDescent="0.2">
      <c r="B1872" s="72"/>
      <c r="C1872" s="72"/>
      <c r="D1872" s="72"/>
    </row>
    <row r="1873" spans="2:4" ht="12.75" x14ac:dyDescent="0.2">
      <c r="B1873" s="72"/>
      <c r="C1873" s="72"/>
      <c r="D1873" s="72"/>
    </row>
    <row r="1874" spans="2:4" ht="12.75" x14ac:dyDescent="0.2">
      <c r="B1874" s="72"/>
      <c r="C1874" s="72"/>
      <c r="D1874" s="72"/>
    </row>
    <row r="1875" spans="2:4" ht="12.75" x14ac:dyDescent="0.2">
      <c r="B1875" s="72"/>
      <c r="C1875" s="72"/>
      <c r="D1875" s="72"/>
    </row>
    <row r="1876" spans="2:4" ht="12.75" x14ac:dyDescent="0.2">
      <c r="B1876" s="72"/>
      <c r="C1876" s="72"/>
      <c r="D1876" s="72"/>
    </row>
    <row r="1877" spans="2:4" ht="12.75" x14ac:dyDescent="0.2">
      <c r="B1877" s="72"/>
      <c r="C1877" s="72"/>
      <c r="D1877" s="72"/>
    </row>
    <row r="1878" spans="2:4" ht="12.75" x14ac:dyDescent="0.2">
      <c r="B1878" s="72"/>
      <c r="C1878" s="72"/>
      <c r="D1878" s="72"/>
    </row>
    <row r="1879" spans="2:4" ht="12.75" x14ac:dyDescent="0.2">
      <c r="B1879" s="72"/>
      <c r="C1879" s="72"/>
      <c r="D1879" s="72"/>
    </row>
    <row r="1880" spans="2:4" ht="12.75" x14ac:dyDescent="0.2">
      <c r="B1880" s="72"/>
      <c r="C1880" s="72"/>
      <c r="D1880" s="72"/>
    </row>
    <row r="1881" spans="2:4" ht="12.75" x14ac:dyDescent="0.2">
      <c r="B1881" s="72"/>
      <c r="C1881" s="72"/>
      <c r="D1881" s="72"/>
    </row>
    <row r="1882" spans="2:4" ht="12.75" x14ac:dyDescent="0.2">
      <c r="B1882" s="72"/>
      <c r="C1882" s="72"/>
      <c r="D1882" s="72"/>
    </row>
    <row r="1883" spans="2:4" ht="12.75" x14ac:dyDescent="0.2">
      <c r="B1883" s="72"/>
      <c r="C1883" s="72"/>
      <c r="D1883" s="72"/>
    </row>
    <row r="1884" spans="2:4" ht="12.75" x14ac:dyDescent="0.2">
      <c r="B1884" s="72"/>
      <c r="C1884" s="72"/>
      <c r="D1884" s="72"/>
    </row>
    <row r="1885" spans="2:4" ht="12.75" x14ac:dyDescent="0.2">
      <c r="B1885" s="72"/>
      <c r="C1885" s="72"/>
      <c r="D1885" s="72"/>
    </row>
    <row r="1886" spans="2:4" ht="12.75" x14ac:dyDescent="0.2">
      <c r="B1886" s="72"/>
      <c r="C1886" s="72"/>
      <c r="D1886" s="72"/>
    </row>
    <row r="1887" spans="2:4" ht="12.75" x14ac:dyDescent="0.2">
      <c r="B1887" s="72"/>
      <c r="C1887" s="72"/>
      <c r="D1887" s="72"/>
    </row>
    <row r="1888" spans="2:4" ht="12.75" x14ac:dyDescent="0.2">
      <c r="B1888" s="72"/>
      <c r="C1888" s="72"/>
      <c r="D1888" s="72"/>
    </row>
    <row r="1889" spans="2:4" ht="12.75" x14ac:dyDescent="0.2">
      <c r="B1889" s="72"/>
      <c r="C1889" s="72"/>
      <c r="D1889" s="72"/>
    </row>
    <row r="1890" spans="2:4" ht="12.75" x14ac:dyDescent="0.2">
      <c r="B1890" s="72"/>
      <c r="C1890" s="72"/>
      <c r="D1890" s="72"/>
    </row>
    <row r="1891" spans="2:4" ht="12.75" x14ac:dyDescent="0.2">
      <c r="B1891" s="72"/>
      <c r="C1891" s="72"/>
      <c r="D1891" s="72"/>
    </row>
    <row r="1892" spans="2:4" ht="12.75" x14ac:dyDescent="0.2">
      <c r="B1892" s="72"/>
      <c r="C1892" s="72"/>
      <c r="D1892" s="72"/>
    </row>
    <row r="1893" spans="2:4" ht="12.75" x14ac:dyDescent="0.2">
      <c r="B1893" s="72"/>
      <c r="C1893" s="72"/>
      <c r="D1893" s="72"/>
    </row>
    <row r="1894" spans="2:4" ht="12.75" x14ac:dyDescent="0.2">
      <c r="B1894" s="72"/>
      <c r="C1894" s="72"/>
      <c r="D1894" s="72"/>
    </row>
    <row r="1895" spans="2:4" ht="12.75" x14ac:dyDescent="0.2">
      <c r="B1895" s="72"/>
      <c r="C1895" s="72"/>
      <c r="D1895" s="72"/>
    </row>
    <row r="1896" spans="2:4" ht="12.75" x14ac:dyDescent="0.2">
      <c r="B1896" s="72"/>
      <c r="C1896" s="72"/>
      <c r="D1896" s="72"/>
    </row>
    <row r="1897" spans="2:4" ht="12.75" x14ac:dyDescent="0.2">
      <c r="B1897" s="72"/>
      <c r="C1897" s="72"/>
      <c r="D1897" s="72"/>
    </row>
    <row r="1898" spans="2:4" ht="12.75" x14ac:dyDescent="0.2">
      <c r="B1898" s="72"/>
      <c r="C1898" s="72"/>
      <c r="D1898" s="72"/>
    </row>
    <row r="1899" spans="2:4" ht="12.75" x14ac:dyDescent="0.2">
      <c r="B1899" s="72"/>
      <c r="C1899" s="72"/>
      <c r="D1899" s="72"/>
    </row>
    <row r="1900" spans="2:4" ht="12.75" x14ac:dyDescent="0.2">
      <c r="B1900" s="72"/>
      <c r="C1900" s="72"/>
      <c r="D1900" s="72"/>
    </row>
    <row r="1901" spans="2:4" ht="12.75" x14ac:dyDescent="0.2">
      <c r="B1901" s="72"/>
      <c r="C1901" s="72"/>
      <c r="D1901" s="72"/>
    </row>
    <row r="1902" spans="2:4" ht="12.75" x14ac:dyDescent="0.2">
      <c r="B1902" s="72"/>
      <c r="C1902" s="72"/>
      <c r="D1902" s="72"/>
    </row>
    <row r="1903" spans="2:4" ht="12.75" x14ac:dyDescent="0.2">
      <c r="B1903" s="72"/>
      <c r="C1903" s="72"/>
      <c r="D1903" s="72"/>
    </row>
    <row r="1904" spans="2:4" ht="12.75" x14ac:dyDescent="0.2">
      <c r="B1904" s="72"/>
      <c r="C1904" s="72"/>
      <c r="D1904" s="72"/>
    </row>
    <row r="1905" spans="2:4" ht="12.75" x14ac:dyDescent="0.2">
      <c r="B1905" s="72"/>
      <c r="C1905" s="72"/>
      <c r="D1905" s="72"/>
    </row>
    <row r="1906" spans="2:4" ht="12.75" x14ac:dyDescent="0.2">
      <c r="B1906" s="72"/>
      <c r="C1906" s="72"/>
      <c r="D1906" s="72"/>
    </row>
    <row r="1907" spans="2:4" ht="12.75" x14ac:dyDescent="0.2">
      <c r="B1907" s="72"/>
      <c r="C1907" s="72"/>
      <c r="D1907" s="72"/>
    </row>
    <row r="1908" spans="2:4" ht="12.75" x14ac:dyDescent="0.2">
      <c r="B1908" s="72"/>
      <c r="C1908" s="72"/>
      <c r="D1908" s="72"/>
    </row>
    <row r="1909" spans="2:4" ht="12.75" x14ac:dyDescent="0.2">
      <c r="B1909" s="72"/>
      <c r="C1909" s="72"/>
      <c r="D1909" s="72"/>
    </row>
    <row r="1910" spans="2:4" ht="12.75" x14ac:dyDescent="0.2">
      <c r="B1910" s="72"/>
      <c r="C1910" s="72"/>
      <c r="D1910" s="72"/>
    </row>
    <row r="1911" spans="2:4" ht="12.75" x14ac:dyDescent="0.2">
      <c r="B1911" s="72"/>
      <c r="C1911" s="72"/>
      <c r="D1911" s="72"/>
    </row>
    <row r="1912" spans="2:4" ht="12.75" x14ac:dyDescent="0.2">
      <c r="B1912" s="72"/>
      <c r="C1912" s="72"/>
      <c r="D1912" s="72"/>
    </row>
    <row r="1913" spans="2:4" ht="12.75" x14ac:dyDescent="0.2">
      <c r="B1913" s="72"/>
      <c r="C1913" s="72"/>
      <c r="D1913" s="72"/>
    </row>
    <row r="1914" spans="2:4" ht="12.75" x14ac:dyDescent="0.2">
      <c r="B1914" s="72"/>
      <c r="C1914" s="72"/>
      <c r="D1914" s="72"/>
    </row>
    <row r="1915" spans="2:4" ht="12.75" x14ac:dyDescent="0.2">
      <c r="B1915" s="72"/>
      <c r="C1915" s="72"/>
      <c r="D1915" s="72"/>
    </row>
    <row r="1916" spans="2:4" ht="12.75" x14ac:dyDescent="0.2">
      <c r="B1916" s="72"/>
      <c r="C1916" s="72"/>
      <c r="D1916" s="72"/>
    </row>
    <row r="1917" spans="2:4" ht="12.75" x14ac:dyDescent="0.2">
      <c r="B1917" s="72"/>
      <c r="C1917" s="72"/>
      <c r="D1917" s="72"/>
    </row>
    <row r="1918" spans="2:4" ht="12.75" x14ac:dyDescent="0.2">
      <c r="B1918" s="72"/>
      <c r="C1918" s="72"/>
      <c r="D1918" s="72"/>
    </row>
    <row r="1919" spans="2:4" ht="12.75" x14ac:dyDescent="0.2">
      <c r="B1919" s="72"/>
      <c r="C1919" s="72"/>
      <c r="D1919" s="72"/>
    </row>
    <row r="1920" spans="2:4" ht="12.75" x14ac:dyDescent="0.2">
      <c r="B1920" s="72"/>
      <c r="C1920" s="72"/>
      <c r="D1920" s="72"/>
    </row>
    <row r="1921" spans="2:4" ht="12.75" x14ac:dyDescent="0.2">
      <c r="B1921" s="72"/>
      <c r="C1921" s="72"/>
      <c r="D1921" s="72"/>
    </row>
    <row r="1922" spans="2:4" ht="12.75" x14ac:dyDescent="0.2">
      <c r="B1922" s="72"/>
      <c r="C1922" s="72"/>
      <c r="D1922" s="72"/>
    </row>
    <row r="1923" spans="2:4" ht="12.75" x14ac:dyDescent="0.2">
      <c r="B1923" s="72"/>
      <c r="C1923" s="72"/>
      <c r="D1923" s="72"/>
    </row>
    <row r="1924" spans="2:4" ht="12.75" x14ac:dyDescent="0.2">
      <c r="B1924" s="72"/>
      <c r="C1924" s="72"/>
      <c r="D1924" s="72"/>
    </row>
    <row r="1925" spans="2:4" ht="12.75" x14ac:dyDescent="0.2">
      <c r="B1925" s="72"/>
      <c r="C1925" s="72"/>
      <c r="D1925" s="72"/>
    </row>
    <row r="1926" spans="2:4" ht="12.75" x14ac:dyDescent="0.2">
      <c r="B1926" s="72"/>
      <c r="C1926" s="72"/>
      <c r="D1926" s="72"/>
    </row>
    <row r="1927" spans="2:4" ht="12.75" x14ac:dyDescent="0.2">
      <c r="B1927" s="72"/>
      <c r="C1927" s="72"/>
      <c r="D1927" s="72"/>
    </row>
    <row r="1928" spans="2:4" ht="12.75" x14ac:dyDescent="0.2">
      <c r="B1928" s="72"/>
      <c r="C1928" s="72"/>
      <c r="D1928" s="72"/>
    </row>
    <row r="1929" spans="2:4" ht="12.75" x14ac:dyDescent="0.2">
      <c r="B1929" s="72"/>
      <c r="C1929" s="72"/>
      <c r="D1929" s="72"/>
    </row>
    <row r="1930" spans="2:4" ht="12.75" x14ac:dyDescent="0.2">
      <c r="B1930" s="72"/>
      <c r="C1930" s="72"/>
      <c r="D1930" s="72"/>
    </row>
    <row r="1931" spans="2:4" ht="12.75" x14ac:dyDescent="0.2">
      <c r="B1931" s="72"/>
      <c r="C1931" s="72"/>
      <c r="D1931" s="72"/>
    </row>
    <row r="1932" spans="2:4" ht="12.75" x14ac:dyDescent="0.2">
      <c r="B1932" s="72"/>
      <c r="C1932" s="72"/>
      <c r="D1932" s="72"/>
    </row>
    <row r="1933" spans="2:4" ht="12.75" x14ac:dyDescent="0.2">
      <c r="B1933" s="72"/>
      <c r="C1933" s="72"/>
      <c r="D1933" s="72"/>
    </row>
    <row r="1934" spans="2:4" ht="12.75" x14ac:dyDescent="0.2">
      <c r="B1934" s="72"/>
      <c r="C1934" s="72"/>
      <c r="D1934" s="72"/>
    </row>
    <row r="1935" spans="2:4" ht="12.75" x14ac:dyDescent="0.2">
      <c r="B1935" s="72"/>
      <c r="C1935" s="72"/>
      <c r="D1935" s="72"/>
    </row>
    <row r="1936" spans="2:4" ht="12.75" x14ac:dyDescent="0.2">
      <c r="B1936" s="72"/>
      <c r="C1936" s="72"/>
      <c r="D1936" s="72"/>
    </row>
    <row r="1937" spans="2:4" ht="12.75" x14ac:dyDescent="0.2">
      <c r="B1937" s="72"/>
      <c r="C1937" s="72"/>
      <c r="D1937" s="72"/>
    </row>
    <row r="1938" spans="2:4" ht="12.75" x14ac:dyDescent="0.2">
      <c r="B1938" s="72"/>
      <c r="C1938" s="72"/>
      <c r="D1938" s="72"/>
    </row>
    <row r="1939" spans="2:4" ht="12.75" x14ac:dyDescent="0.2">
      <c r="B1939" s="72"/>
      <c r="C1939" s="72"/>
      <c r="D1939" s="72"/>
    </row>
    <row r="1940" spans="2:4" ht="12.75" x14ac:dyDescent="0.2">
      <c r="B1940" s="72"/>
      <c r="C1940" s="72"/>
      <c r="D1940" s="72"/>
    </row>
    <row r="1941" spans="2:4" ht="12.75" x14ac:dyDescent="0.2">
      <c r="B1941" s="72"/>
      <c r="C1941" s="72"/>
      <c r="D1941" s="72"/>
    </row>
    <row r="1942" spans="2:4" ht="12.75" x14ac:dyDescent="0.2">
      <c r="B1942" s="72"/>
      <c r="C1942" s="72"/>
      <c r="D1942" s="72"/>
    </row>
    <row r="1943" spans="2:4" ht="12.75" x14ac:dyDescent="0.2">
      <c r="B1943" s="72"/>
      <c r="C1943" s="72"/>
      <c r="D1943" s="72"/>
    </row>
    <row r="1944" spans="2:4" ht="12.75" x14ac:dyDescent="0.2">
      <c r="B1944" s="72"/>
      <c r="C1944" s="72"/>
      <c r="D1944" s="72"/>
    </row>
    <row r="1945" spans="2:4" ht="12.75" x14ac:dyDescent="0.2">
      <c r="B1945" s="72"/>
      <c r="C1945" s="72"/>
      <c r="D1945" s="72"/>
    </row>
    <row r="1946" spans="2:4" ht="12.75" x14ac:dyDescent="0.2">
      <c r="B1946" s="72"/>
      <c r="C1946" s="72"/>
      <c r="D1946" s="72"/>
    </row>
    <row r="1947" spans="2:4" ht="12.75" x14ac:dyDescent="0.2">
      <c r="B1947" s="72"/>
      <c r="C1947" s="72"/>
      <c r="D1947" s="72"/>
    </row>
    <row r="1948" spans="2:4" ht="12.75" x14ac:dyDescent="0.2">
      <c r="B1948" s="72"/>
      <c r="C1948" s="72"/>
      <c r="D1948" s="72"/>
    </row>
    <row r="1949" spans="2:4" ht="12.75" x14ac:dyDescent="0.2">
      <c r="B1949" s="72"/>
      <c r="C1949" s="72"/>
      <c r="D1949" s="72"/>
    </row>
    <row r="1950" spans="2:4" ht="12.75" x14ac:dyDescent="0.2">
      <c r="B1950" s="72"/>
      <c r="C1950" s="72"/>
      <c r="D1950" s="72"/>
    </row>
    <row r="1951" spans="2:4" ht="12.75" x14ac:dyDescent="0.2">
      <c r="B1951" s="72"/>
      <c r="C1951" s="72"/>
      <c r="D1951" s="72"/>
    </row>
    <row r="1952" spans="2:4" ht="12.75" x14ac:dyDescent="0.2">
      <c r="B1952" s="72"/>
      <c r="C1952" s="72"/>
      <c r="D1952" s="72"/>
    </row>
    <row r="1953" spans="2:4" ht="12.75" x14ac:dyDescent="0.2">
      <c r="B1953" s="72"/>
      <c r="C1953" s="72"/>
      <c r="D1953" s="72"/>
    </row>
    <row r="1954" spans="2:4" ht="12.75" x14ac:dyDescent="0.2">
      <c r="B1954" s="72"/>
      <c r="C1954" s="72"/>
      <c r="D1954" s="72"/>
    </row>
    <row r="1955" spans="2:4" ht="12.75" x14ac:dyDescent="0.2">
      <c r="B1955" s="72"/>
      <c r="C1955" s="72"/>
      <c r="D1955" s="72"/>
    </row>
    <row r="1956" spans="2:4" ht="12.75" x14ac:dyDescent="0.2">
      <c r="B1956" s="72"/>
      <c r="C1956" s="72"/>
      <c r="D1956" s="72"/>
    </row>
    <row r="1957" spans="2:4" ht="12.75" x14ac:dyDescent="0.2">
      <c r="B1957" s="72"/>
      <c r="C1957" s="72"/>
      <c r="D1957" s="72"/>
    </row>
    <row r="1958" spans="2:4" ht="12.75" x14ac:dyDescent="0.2">
      <c r="B1958" s="72"/>
      <c r="C1958" s="72"/>
      <c r="D1958" s="72"/>
    </row>
    <row r="1959" spans="2:4" ht="12.75" x14ac:dyDescent="0.2">
      <c r="B1959" s="72"/>
      <c r="C1959" s="72"/>
      <c r="D1959" s="72"/>
    </row>
    <row r="1960" spans="2:4" ht="12.75" x14ac:dyDescent="0.2">
      <c r="B1960" s="72"/>
      <c r="C1960" s="72"/>
      <c r="D1960" s="72"/>
    </row>
    <row r="1961" spans="2:4" ht="12.75" x14ac:dyDescent="0.2">
      <c r="B1961" s="72"/>
      <c r="C1961" s="72"/>
      <c r="D1961" s="72"/>
    </row>
    <row r="1962" spans="2:4" ht="12.75" x14ac:dyDescent="0.2">
      <c r="B1962" s="72"/>
      <c r="C1962" s="72"/>
      <c r="D1962" s="72"/>
    </row>
    <row r="1963" spans="2:4" ht="12.75" x14ac:dyDescent="0.2">
      <c r="B1963" s="72"/>
      <c r="C1963" s="72"/>
      <c r="D1963" s="72"/>
    </row>
    <row r="1964" spans="2:4" ht="12.75" x14ac:dyDescent="0.2">
      <c r="B1964" s="72"/>
      <c r="C1964" s="72"/>
      <c r="D1964" s="72"/>
    </row>
    <row r="1965" spans="2:4" ht="12.75" x14ac:dyDescent="0.2">
      <c r="B1965" s="72"/>
      <c r="C1965" s="72"/>
      <c r="D1965" s="72"/>
    </row>
    <row r="1966" spans="2:4" ht="12.75" x14ac:dyDescent="0.2">
      <c r="B1966" s="72"/>
      <c r="C1966" s="72"/>
      <c r="D1966" s="72"/>
    </row>
    <row r="1967" spans="2:4" ht="12.75" x14ac:dyDescent="0.2">
      <c r="B1967" s="72"/>
      <c r="C1967" s="72"/>
      <c r="D1967" s="72"/>
    </row>
    <row r="1968" spans="2:4" ht="12.75" x14ac:dyDescent="0.2">
      <c r="B1968" s="72"/>
      <c r="C1968" s="72"/>
      <c r="D1968" s="72"/>
    </row>
    <row r="1969" spans="2:4" ht="12.75" x14ac:dyDescent="0.2">
      <c r="B1969" s="72"/>
      <c r="C1969" s="72"/>
      <c r="D1969" s="72"/>
    </row>
    <row r="1970" spans="2:4" ht="12.75" x14ac:dyDescent="0.2">
      <c r="B1970" s="72"/>
      <c r="C1970" s="72"/>
      <c r="D1970" s="72"/>
    </row>
    <row r="1971" spans="2:4" ht="12.75" x14ac:dyDescent="0.2">
      <c r="B1971" s="72"/>
      <c r="C1971" s="72"/>
      <c r="D1971" s="72"/>
    </row>
    <row r="1972" spans="2:4" ht="12.75" x14ac:dyDescent="0.2">
      <c r="B1972" s="72"/>
      <c r="C1972" s="72"/>
      <c r="D1972" s="72"/>
    </row>
    <row r="1973" spans="2:4" ht="12.75" x14ac:dyDescent="0.2">
      <c r="B1973" s="72"/>
      <c r="C1973" s="72"/>
      <c r="D1973" s="72"/>
    </row>
    <row r="1974" spans="2:4" ht="12.75" x14ac:dyDescent="0.2">
      <c r="B1974" s="72"/>
      <c r="C1974" s="72"/>
      <c r="D1974" s="72"/>
    </row>
    <row r="1975" spans="2:4" ht="12.75" x14ac:dyDescent="0.2">
      <c r="B1975" s="72"/>
      <c r="C1975" s="72"/>
      <c r="D1975" s="72"/>
    </row>
    <row r="1976" spans="2:4" ht="12.75" x14ac:dyDescent="0.2">
      <c r="B1976" s="72"/>
      <c r="C1976" s="72"/>
      <c r="D1976" s="72"/>
    </row>
    <row r="1977" spans="2:4" ht="12.75" x14ac:dyDescent="0.2">
      <c r="B1977" s="72"/>
      <c r="C1977" s="72"/>
      <c r="D1977" s="72"/>
    </row>
    <row r="1978" spans="2:4" ht="12.75" x14ac:dyDescent="0.2">
      <c r="B1978" s="72"/>
      <c r="C1978" s="72"/>
      <c r="D1978" s="72"/>
    </row>
    <row r="1979" spans="2:4" ht="12.75" x14ac:dyDescent="0.2">
      <c r="B1979" s="72"/>
      <c r="C1979" s="72"/>
      <c r="D1979" s="72"/>
    </row>
    <row r="1980" spans="2:4" ht="12.75" x14ac:dyDescent="0.2">
      <c r="B1980" s="72"/>
      <c r="C1980" s="72"/>
      <c r="D1980" s="72"/>
    </row>
    <row r="1981" spans="2:4" ht="12.75" x14ac:dyDescent="0.2">
      <c r="B1981" s="72"/>
      <c r="C1981" s="72"/>
      <c r="D1981" s="72"/>
    </row>
    <row r="1982" spans="2:4" ht="12.75" x14ac:dyDescent="0.2">
      <c r="B1982" s="72"/>
      <c r="C1982" s="72"/>
      <c r="D1982" s="72"/>
    </row>
    <row r="1983" spans="2:4" ht="12.75" x14ac:dyDescent="0.2">
      <c r="B1983" s="72"/>
      <c r="C1983" s="72"/>
      <c r="D1983" s="72"/>
    </row>
    <row r="1984" spans="2:4" ht="12.75" x14ac:dyDescent="0.2">
      <c r="B1984" s="72"/>
      <c r="C1984" s="72"/>
      <c r="D1984" s="72"/>
    </row>
    <row r="1985" spans="2:4" ht="12.75" x14ac:dyDescent="0.2">
      <c r="B1985" s="72"/>
      <c r="C1985" s="72"/>
      <c r="D1985" s="72"/>
    </row>
    <row r="1986" spans="2:4" ht="12.75" x14ac:dyDescent="0.2">
      <c r="B1986" s="72"/>
      <c r="C1986" s="72"/>
      <c r="D1986" s="72"/>
    </row>
    <row r="1987" spans="2:4" ht="12.75" x14ac:dyDescent="0.2">
      <c r="B1987" s="72"/>
      <c r="C1987" s="72"/>
      <c r="D1987" s="72"/>
    </row>
    <row r="1988" spans="2:4" ht="12.75" x14ac:dyDescent="0.2">
      <c r="B1988" s="72"/>
      <c r="C1988" s="72"/>
      <c r="D1988" s="72"/>
    </row>
    <row r="1989" spans="2:4" ht="12.75" x14ac:dyDescent="0.2">
      <c r="B1989" s="72"/>
      <c r="C1989" s="72"/>
      <c r="D1989" s="72"/>
    </row>
    <row r="1990" spans="2:4" ht="12.75" x14ac:dyDescent="0.2">
      <c r="B1990" s="72"/>
      <c r="C1990" s="72"/>
      <c r="D1990" s="72"/>
    </row>
    <row r="1991" spans="2:4" ht="12.75" x14ac:dyDescent="0.2">
      <c r="B1991" s="72"/>
      <c r="C1991" s="72"/>
      <c r="D1991" s="72"/>
    </row>
    <row r="1992" spans="2:4" ht="12.75" x14ac:dyDescent="0.2">
      <c r="B1992" s="72"/>
      <c r="C1992" s="72"/>
      <c r="D1992" s="72"/>
    </row>
    <row r="1993" spans="2:4" ht="12.75" x14ac:dyDescent="0.2">
      <c r="B1993" s="72"/>
      <c r="C1993" s="72"/>
      <c r="D1993" s="72"/>
    </row>
    <row r="1994" spans="2:4" ht="12.75" x14ac:dyDescent="0.2">
      <c r="B1994" s="72"/>
      <c r="C1994" s="72"/>
      <c r="D1994" s="72"/>
    </row>
    <row r="1995" spans="2:4" ht="12.75" x14ac:dyDescent="0.2">
      <c r="B1995" s="72"/>
      <c r="C1995" s="72"/>
      <c r="D1995" s="72"/>
    </row>
    <row r="1996" spans="2:4" ht="12.75" x14ac:dyDescent="0.2">
      <c r="B1996" s="72"/>
      <c r="C1996" s="72"/>
      <c r="D1996" s="72"/>
    </row>
    <row r="1997" spans="2:4" ht="12.75" x14ac:dyDescent="0.2">
      <c r="B1997" s="72"/>
      <c r="C1997" s="72"/>
      <c r="D1997" s="72"/>
    </row>
    <row r="1998" spans="2:4" ht="12.75" x14ac:dyDescent="0.2">
      <c r="B1998" s="72"/>
      <c r="C1998" s="72"/>
      <c r="D1998" s="72"/>
    </row>
    <row r="1999" spans="2:4" ht="12.75" x14ac:dyDescent="0.2">
      <c r="B1999" s="72"/>
      <c r="C1999" s="72"/>
      <c r="D1999" s="72"/>
    </row>
    <row r="2000" spans="2:4" ht="12.75" x14ac:dyDescent="0.2">
      <c r="B2000" s="72"/>
      <c r="C2000" s="72"/>
      <c r="D2000" s="72"/>
    </row>
    <row r="2001" spans="2:4" ht="12.75" x14ac:dyDescent="0.2">
      <c r="B2001" s="72"/>
      <c r="C2001" s="72"/>
      <c r="D2001" s="72"/>
    </row>
    <row r="2002" spans="2:4" ht="12.75" x14ac:dyDescent="0.2">
      <c r="B2002" s="72"/>
      <c r="C2002" s="72"/>
      <c r="D2002" s="72"/>
    </row>
    <row r="2003" spans="2:4" ht="12.75" x14ac:dyDescent="0.2">
      <c r="B2003" s="72"/>
      <c r="C2003" s="72"/>
      <c r="D2003" s="72"/>
    </row>
    <row r="2004" spans="2:4" ht="12.75" x14ac:dyDescent="0.2">
      <c r="B2004" s="72"/>
      <c r="C2004" s="72"/>
      <c r="D2004" s="72"/>
    </row>
    <row r="2005" spans="2:4" ht="12.75" x14ac:dyDescent="0.2">
      <c r="B2005" s="72"/>
      <c r="C2005" s="72"/>
      <c r="D2005" s="72"/>
    </row>
    <row r="2006" spans="2:4" ht="12.75" x14ac:dyDescent="0.2">
      <c r="B2006" s="72"/>
      <c r="C2006" s="72"/>
      <c r="D2006" s="72"/>
    </row>
    <row r="2007" spans="2:4" ht="12.75" x14ac:dyDescent="0.2">
      <c r="B2007" s="72"/>
      <c r="C2007" s="72"/>
      <c r="D2007" s="72"/>
    </row>
    <row r="2008" spans="2:4" ht="12.75" x14ac:dyDescent="0.2">
      <c r="B2008" s="72"/>
      <c r="C2008" s="72"/>
      <c r="D2008" s="72"/>
    </row>
    <row r="2009" spans="2:4" ht="12.75" x14ac:dyDescent="0.2">
      <c r="B2009" s="72"/>
      <c r="C2009" s="72"/>
      <c r="D2009" s="72"/>
    </row>
    <row r="2010" spans="2:4" ht="12.75" x14ac:dyDescent="0.2">
      <c r="B2010" s="72"/>
      <c r="C2010" s="72"/>
      <c r="D2010" s="72"/>
    </row>
    <row r="2011" spans="2:4" ht="12.75" x14ac:dyDescent="0.2">
      <c r="B2011" s="72"/>
      <c r="C2011" s="72"/>
      <c r="D2011" s="72"/>
    </row>
    <row r="2012" spans="2:4" ht="12.75" x14ac:dyDescent="0.2">
      <c r="B2012" s="72"/>
      <c r="C2012" s="72"/>
      <c r="D2012" s="72"/>
    </row>
    <row r="2013" spans="2:4" ht="12.75" x14ac:dyDescent="0.2">
      <c r="B2013" s="72"/>
      <c r="C2013" s="72"/>
      <c r="D2013" s="72"/>
    </row>
    <row r="2014" spans="2:4" ht="12.75" x14ac:dyDescent="0.2">
      <c r="B2014" s="72"/>
      <c r="C2014" s="72"/>
      <c r="D2014" s="72"/>
    </row>
    <row r="2015" spans="2:4" ht="12.75" x14ac:dyDescent="0.2">
      <c r="B2015" s="72"/>
      <c r="C2015" s="72"/>
      <c r="D2015" s="72"/>
    </row>
    <row r="2016" spans="2:4" ht="12.75" x14ac:dyDescent="0.2">
      <c r="B2016" s="72"/>
      <c r="C2016" s="72"/>
      <c r="D2016" s="72"/>
    </row>
    <row r="2017" spans="2:4" ht="12.75" x14ac:dyDescent="0.2">
      <c r="B2017" s="72"/>
      <c r="C2017" s="72"/>
      <c r="D2017" s="72"/>
    </row>
    <row r="2018" spans="2:4" ht="12.75" x14ac:dyDescent="0.2">
      <c r="B2018" s="72"/>
      <c r="C2018" s="72"/>
      <c r="D2018" s="72"/>
    </row>
    <row r="2019" spans="2:4" ht="12.75" x14ac:dyDescent="0.2">
      <c r="B2019" s="72"/>
      <c r="C2019" s="72"/>
      <c r="D2019" s="72"/>
    </row>
    <row r="2020" spans="2:4" ht="12.75" x14ac:dyDescent="0.2">
      <c r="B2020" s="72"/>
      <c r="C2020" s="72"/>
      <c r="D2020" s="72"/>
    </row>
    <row r="2021" spans="2:4" ht="12.75" x14ac:dyDescent="0.2">
      <c r="B2021" s="72"/>
      <c r="C2021" s="72"/>
      <c r="D2021" s="72"/>
    </row>
    <row r="2022" spans="2:4" ht="12.75" x14ac:dyDescent="0.2">
      <c r="B2022" s="72"/>
      <c r="C2022" s="72"/>
      <c r="D2022" s="72"/>
    </row>
    <row r="2023" spans="2:4" ht="12.75" x14ac:dyDescent="0.2">
      <c r="B2023" s="72"/>
      <c r="C2023" s="72"/>
      <c r="D2023" s="72"/>
    </row>
    <row r="2024" spans="2:4" ht="12.75" x14ac:dyDescent="0.2">
      <c r="B2024" s="72"/>
      <c r="C2024" s="72"/>
      <c r="D2024" s="72"/>
    </row>
    <row r="2025" spans="2:4" ht="12.75" x14ac:dyDescent="0.2">
      <c r="B2025" s="72"/>
      <c r="C2025" s="72"/>
      <c r="D2025" s="72"/>
    </row>
    <row r="2026" spans="2:4" ht="12.75" x14ac:dyDescent="0.2">
      <c r="B2026" s="72"/>
      <c r="C2026" s="72"/>
      <c r="D2026" s="72"/>
    </row>
    <row r="2027" spans="2:4" ht="12.75" x14ac:dyDescent="0.2">
      <c r="B2027" s="72"/>
      <c r="C2027" s="72"/>
      <c r="D2027" s="72"/>
    </row>
    <row r="2028" spans="2:4" ht="12.75" x14ac:dyDescent="0.2">
      <c r="B2028" s="72"/>
      <c r="C2028" s="72"/>
      <c r="D2028" s="72"/>
    </row>
    <row r="2029" spans="2:4" ht="12.75" x14ac:dyDescent="0.2">
      <c r="B2029" s="72"/>
      <c r="C2029" s="72"/>
      <c r="D2029" s="72"/>
    </row>
    <row r="2030" spans="2:4" ht="12.75" x14ac:dyDescent="0.2">
      <c r="B2030" s="72"/>
      <c r="C2030" s="72"/>
      <c r="D2030" s="72"/>
    </row>
    <row r="2031" spans="2:4" ht="12.75" x14ac:dyDescent="0.2">
      <c r="B2031" s="72"/>
      <c r="C2031" s="72"/>
      <c r="D2031" s="72"/>
    </row>
    <row r="2032" spans="2:4" ht="12.75" x14ac:dyDescent="0.2">
      <c r="B2032" s="72"/>
      <c r="C2032" s="72"/>
      <c r="D2032" s="72"/>
    </row>
    <row r="2033" spans="2:4" ht="12.75" x14ac:dyDescent="0.2">
      <c r="B2033" s="72"/>
      <c r="C2033" s="72"/>
      <c r="D2033" s="72"/>
    </row>
    <row r="2034" spans="2:4" ht="12.75" x14ac:dyDescent="0.2">
      <c r="B2034" s="72"/>
      <c r="C2034" s="72"/>
      <c r="D2034" s="72"/>
    </row>
    <row r="2035" spans="2:4" ht="12.75" x14ac:dyDescent="0.2">
      <c r="B2035" s="72"/>
      <c r="C2035" s="72"/>
      <c r="D2035" s="72"/>
    </row>
    <row r="2036" spans="2:4" ht="12.75" x14ac:dyDescent="0.2">
      <c r="B2036" s="72"/>
      <c r="C2036" s="72"/>
      <c r="D2036" s="72"/>
    </row>
    <row r="2037" spans="2:4" ht="12.75" x14ac:dyDescent="0.2">
      <c r="B2037" s="72"/>
      <c r="C2037" s="72"/>
      <c r="D2037" s="72"/>
    </row>
    <row r="2038" spans="2:4" ht="12.75" x14ac:dyDescent="0.2">
      <c r="B2038" s="72"/>
      <c r="C2038" s="72"/>
      <c r="D2038" s="72"/>
    </row>
    <row r="2039" spans="2:4" ht="12.75" x14ac:dyDescent="0.2">
      <c r="B2039" s="72"/>
      <c r="C2039" s="72"/>
      <c r="D2039" s="72"/>
    </row>
    <row r="2040" spans="2:4" ht="12.75" x14ac:dyDescent="0.2">
      <c r="B2040" s="72"/>
      <c r="C2040" s="72"/>
      <c r="D2040" s="72"/>
    </row>
    <row r="2041" spans="2:4" ht="12.75" x14ac:dyDescent="0.2">
      <c r="B2041" s="72"/>
      <c r="C2041" s="72"/>
      <c r="D2041" s="72"/>
    </row>
    <row r="2042" spans="2:4" ht="12.75" x14ac:dyDescent="0.2">
      <c r="B2042" s="72"/>
      <c r="C2042" s="72"/>
      <c r="D2042" s="72"/>
    </row>
    <row r="2043" spans="2:4" ht="12.75" x14ac:dyDescent="0.2">
      <c r="B2043" s="72"/>
      <c r="C2043" s="72"/>
      <c r="D2043" s="72"/>
    </row>
    <row r="2044" spans="2:4" ht="12.75" x14ac:dyDescent="0.2">
      <c r="B2044" s="72"/>
      <c r="C2044" s="72"/>
      <c r="D2044" s="72"/>
    </row>
    <row r="2045" spans="2:4" ht="12.75" x14ac:dyDescent="0.2">
      <c r="B2045" s="72"/>
      <c r="C2045" s="72"/>
      <c r="D2045" s="72"/>
    </row>
    <row r="2046" spans="2:4" ht="12.75" x14ac:dyDescent="0.2">
      <c r="B2046" s="72"/>
      <c r="C2046" s="72"/>
      <c r="D2046" s="72"/>
    </row>
    <row r="2047" spans="2:4" ht="12.75" x14ac:dyDescent="0.2">
      <c r="B2047" s="72"/>
      <c r="C2047" s="72"/>
      <c r="D2047" s="72"/>
    </row>
    <row r="2048" spans="2:4" ht="12.75" x14ac:dyDescent="0.2">
      <c r="B2048" s="72"/>
      <c r="C2048" s="72"/>
      <c r="D2048" s="72"/>
    </row>
    <row r="2049" spans="2:4" ht="12.75" x14ac:dyDescent="0.2">
      <c r="B2049" s="72"/>
      <c r="C2049" s="72"/>
      <c r="D2049" s="72"/>
    </row>
    <row r="2050" spans="2:4" ht="12.75" x14ac:dyDescent="0.2">
      <c r="B2050" s="72"/>
      <c r="C2050" s="72"/>
      <c r="D2050" s="72"/>
    </row>
    <row r="2051" spans="2:4" ht="12.75" x14ac:dyDescent="0.2">
      <c r="B2051" s="72"/>
      <c r="C2051" s="72"/>
      <c r="D2051" s="72"/>
    </row>
    <row r="2052" spans="2:4" ht="12.75" x14ac:dyDescent="0.2">
      <c r="B2052" s="72"/>
      <c r="C2052" s="72"/>
      <c r="D2052" s="72"/>
    </row>
    <row r="2053" spans="2:4" ht="12.75" x14ac:dyDescent="0.2">
      <c r="B2053" s="72"/>
      <c r="C2053" s="72"/>
      <c r="D2053" s="72"/>
    </row>
    <row r="2054" spans="2:4" ht="12.75" x14ac:dyDescent="0.2">
      <c r="B2054" s="72"/>
      <c r="C2054" s="72"/>
      <c r="D2054" s="72"/>
    </row>
    <row r="2055" spans="2:4" ht="12.75" x14ac:dyDescent="0.2">
      <c r="B2055" s="72"/>
      <c r="C2055" s="72"/>
      <c r="D2055" s="72"/>
    </row>
    <row r="2056" spans="2:4" ht="12.75" x14ac:dyDescent="0.2">
      <c r="B2056" s="72"/>
      <c r="C2056" s="72"/>
      <c r="D2056" s="72"/>
    </row>
    <row r="2057" spans="2:4" ht="12.75" x14ac:dyDescent="0.2">
      <c r="B2057" s="72"/>
      <c r="C2057" s="72"/>
      <c r="D2057" s="72"/>
    </row>
    <row r="2058" spans="2:4" ht="12.75" x14ac:dyDescent="0.2">
      <c r="B2058" s="72"/>
      <c r="C2058" s="72"/>
      <c r="D2058" s="72"/>
    </row>
    <row r="2059" spans="2:4" ht="12.75" x14ac:dyDescent="0.2">
      <c r="B2059" s="72"/>
      <c r="C2059" s="72"/>
      <c r="D2059" s="72"/>
    </row>
    <row r="2060" spans="2:4" ht="12.75" x14ac:dyDescent="0.2">
      <c r="B2060" s="72"/>
      <c r="C2060" s="72"/>
      <c r="D2060" s="72"/>
    </row>
    <row r="2061" spans="2:4" ht="12.75" x14ac:dyDescent="0.2">
      <c r="B2061" s="72"/>
      <c r="C2061" s="72"/>
      <c r="D2061" s="72"/>
    </row>
    <row r="2062" spans="2:4" ht="12.75" x14ac:dyDescent="0.2">
      <c r="B2062" s="72"/>
      <c r="C2062" s="72"/>
      <c r="D2062" s="72"/>
    </row>
    <row r="2063" spans="2:4" ht="12.75" x14ac:dyDescent="0.2">
      <c r="B2063" s="72"/>
      <c r="C2063" s="72"/>
      <c r="D2063" s="72"/>
    </row>
    <row r="2064" spans="2:4" ht="12.75" x14ac:dyDescent="0.2">
      <c r="B2064" s="72"/>
      <c r="C2064" s="72"/>
      <c r="D2064" s="72"/>
    </row>
    <row r="2065" spans="2:4" ht="12.75" x14ac:dyDescent="0.2">
      <c r="B2065" s="72"/>
      <c r="C2065" s="72"/>
      <c r="D2065" s="72"/>
    </row>
    <row r="2066" spans="2:4" ht="12.75" x14ac:dyDescent="0.2">
      <c r="B2066" s="72"/>
      <c r="C2066" s="72"/>
      <c r="D2066" s="72"/>
    </row>
    <row r="2067" spans="2:4" ht="12.75" x14ac:dyDescent="0.2">
      <c r="B2067" s="72"/>
      <c r="C2067" s="72"/>
      <c r="D2067" s="72"/>
    </row>
    <row r="2068" spans="2:4" ht="12.75" x14ac:dyDescent="0.2">
      <c r="B2068" s="72"/>
      <c r="C2068" s="72"/>
      <c r="D2068" s="72"/>
    </row>
    <row r="2069" spans="2:4" ht="12.75" x14ac:dyDescent="0.2">
      <c r="B2069" s="72"/>
      <c r="C2069" s="72"/>
      <c r="D2069" s="72"/>
    </row>
    <row r="2070" spans="2:4" ht="12.75" x14ac:dyDescent="0.2">
      <c r="B2070" s="72"/>
      <c r="C2070" s="72"/>
      <c r="D2070" s="72"/>
    </row>
    <row r="2071" spans="2:4" ht="12.75" x14ac:dyDescent="0.2">
      <c r="B2071" s="72"/>
      <c r="C2071" s="72"/>
      <c r="D2071" s="72"/>
    </row>
    <row r="2072" spans="2:4" ht="12.75" x14ac:dyDescent="0.2">
      <c r="B2072" s="72"/>
      <c r="C2072" s="72"/>
      <c r="D2072" s="72"/>
    </row>
    <row r="2073" spans="2:4" ht="12.75" x14ac:dyDescent="0.2">
      <c r="B2073" s="72"/>
      <c r="C2073" s="72"/>
      <c r="D2073" s="72"/>
    </row>
    <row r="2074" spans="2:4" ht="12.75" x14ac:dyDescent="0.2">
      <c r="B2074" s="72"/>
      <c r="C2074" s="72"/>
      <c r="D2074" s="72"/>
    </row>
    <row r="2075" spans="2:4" ht="12.75" x14ac:dyDescent="0.2">
      <c r="B2075" s="72"/>
      <c r="C2075" s="72"/>
      <c r="D2075" s="72"/>
    </row>
    <row r="2076" spans="2:4" ht="12.75" x14ac:dyDescent="0.2">
      <c r="B2076" s="72"/>
      <c r="C2076" s="72"/>
      <c r="D2076" s="72"/>
    </row>
    <row r="2077" spans="2:4" ht="12.75" x14ac:dyDescent="0.2">
      <c r="B2077" s="72"/>
      <c r="C2077" s="72"/>
      <c r="D2077" s="72"/>
    </row>
    <row r="2078" spans="2:4" ht="12.75" x14ac:dyDescent="0.2">
      <c r="B2078" s="72"/>
      <c r="C2078" s="72"/>
      <c r="D2078" s="72"/>
    </row>
    <row r="2079" spans="2:4" ht="12.75" x14ac:dyDescent="0.2">
      <c r="B2079" s="72"/>
      <c r="C2079" s="72"/>
      <c r="D2079" s="72"/>
    </row>
    <row r="2080" spans="2:4" ht="12.75" x14ac:dyDescent="0.2">
      <c r="B2080" s="72"/>
      <c r="C2080" s="72"/>
      <c r="D2080" s="72"/>
    </row>
    <row r="2081" spans="2:4" ht="12.75" x14ac:dyDescent="0.2">
      <c r="B2081" s="72"/>
      <c r="C2081" s="72"/>
      <c r="D2081" s="72"/>
    </row>
    <row r="2082" spans="2:4" ht="12.75" x14ac:dyDescent="0.2">
      <c r="B2082" s="72"/>
      <c r="C2082" s="72"/>
      <c r="D2082" s="72"/>
    </row>
    <row r="2083" spans="2:4" ht="12.75" x14ac:dyDescent="0.2">
      <c r="B2083" s="72"/>
      <c r="C2083" s="72"/>
      <c r="D2083" s="72"/>
    </row>
    <row r="2084" spans="2:4" ht="12.75" x14ac:dyDescent="0.2">
      <c r="B2084" s="72"/>
      <c r="C2084" s="72"/>
      <c r="D2084" s="72"/>
    </row>
    <row r="2085" spans="2:4" ht="12.75" x14ac:dyDescent="0.2">
      <c r="B2085" s="72"/>
      <c r="C2085" s="72"/>
      <c r="D2085" s="72"/>
    </row>
    <row r="2086" spans="2:4" ht="12.75" x14ac:dyDescent="0.2">
      <c r="B2086" s="72"/>
      <c r="C2086" s="72"/>
      <c r="D2086" s="72"/>
    </row>
    <row r="2087" spans="2:4" ht="12.75" x14ac:dyDescent="0.2">
      <c r="B2087" s="72"/>
      <c r="C2087" s="72"/>
      <c r="D2087" s="72"/>
    </row>
    <row r="2088" spans="2:4" ht="12.75" x14ac:dyDescent="0.2">
      <c r="B2088" s="72"/>
      <c r="C2088" s="72"/>
      <c r="D2088" s="72"/>
    </row>
    <row r="2089" spans="2:4" ht="12.75" x14ac:dyDescent="0.2">
      <c r="B2089" s="72"/>
      <c r="C2089" s="72"/>
      <c r="D2089" s="72"/>
    </row>
    <row r="2090" spans="2:4" ht="12.75" x14ac:dyDescent="0.2">
      <c r="B2090" s="72"/>
      <c r="C2090" s="72"/>
      <c r="D2090" s="72"/>
    </row>
    <row r="2091" spans="2:4" ht="12.75" x14ac:dyDescent="0.2">
      <c r="B2091" s="72"/>
      <c r="C2091" s="72"/>
      <c r="D2091" s="72"/>
    </row>
    <row r="2092" spans="2:4" ht="12.75" x14ac:dyDescent="0.2">
      <c r="B2092" s="72"/>
      <c r="C2092" s="72"/>
      <c r="D2092" s="72"/>
    </row>
    <row r="2093" spans="2:4" ht="12.75" x14ac:dyDescent="0.2">
      <c r="B2093" s="72"/>
      <c r="C2093" s="72"/>
      <c r="D2093" s="72"/>
    </row>
    <row r="2094" spans="2:4" ht="12.75" x14ac:dyDescent="0.2">
      <c r="B2094" s="72"/>
      <c r="C2094" s="72"/>
      <c r="D2094" s="72"/>
    </row>
    <row r="2095" spans="2:4" ht="12.75" x14ac:dyDescent="0.2">
      <c r="B2095" s="72"/>
      <c r="C2095" s="72"/>
      <c r="D2095" s="72"/>
    </row>
    <row r="2096" spans="2:4" ht="12.75" x14ac:dyDescent="0.2">
      <c r="B2096" s="72"/>
      <c r="C2096" s="72"/>
      <c r="D2096" s="72"/>
    </row>
    <row r="2097" spans="2:4" ht="12.75" x14ac:dyDescent="0.2">
      <c r="B2097" s="72"/>
      <c r="C2097" s="72"/>
      <c r="D2097" s="72"/>
    </row>
    <row r="2098" spans="2:4" ht="12.75" x14ac:dyDescent="0.2">
      <c r="B2098" s="72"/>
      <c r="C2098" s="72"/>
      <c r="D2098" s="72"/>
    </row>
    <row r="2099" spans="2:4" ht="12.75" x14ac:dyDescent="0.2">
      <c r="B2099" s="72"/>
      <c r="C2099" s="72"/>
      <c r="D2099" s="72"/>
    </row>
    <row r="2100" spans="2:4" ht="12.75" x14ac:dyDescent="0.2">
      <c r="B2100" s="72"/>
      <c r="C2100" s="72"/>
      <c r="D2100" s="72"/>
    </row>
    <row r="2101" spans="2:4" ht="12.75" x14ac:dyDescent="0.2">
      <c r="B2101" s="72"/>
      <c r="C2101" s="72"/>
      <c r="D2101" s="72"/>
    </row>
    <row r="2102" spans="2:4" ht="12.75" x14ac:dyDescent="0.2">
      <c r="B2102" s="72"/>
      <c r="C2102" s="72"/>
      <c r="D2102" s="72"/>
    </row>
    <row r="2103" spans="2:4" ht="12.75" x14ac:dyDescent="0.2">
      <c r="B2103" s="72"/>
      <c r="C2103" s="72"/>
      <c r="D2103" s="72"/>
    </row>
    <row r="2104" spans="2:4" ht="12.75" x14ac:dyDescent="0.2">
      <c r="B2104" s="72"/>
      <c r="C2104" s="72"/>
      <c r="D2104" s="72"/>
    </row>
    <row r="2105" spans="2:4" ht="12.75" x14ac:dyDescent="0.2">
      <c r="B2105" s="72"/>
      <c r="C2105" s="72"/>
      <c r="D2105" s="72"/>
    </row>
    <row r="2106" spans="2:4" ht="12.75" x14ac:dyDescent="0.2">
      <c r="B2106" s="72"/>
      <c r="C2106" s="72"/>
      <c r="D2106" s="72"/>
    </row>
    <row r="2107" spans="2:4" ht="12.75" x14ac:dyDescent="0.2">
      <c r="B2107" s="72"/>
      <c r="C2107" s="72"/>
      <c r="D2107" s="72"/>
    </row>
    <row r="2108" spans="2:4" ht="12.75" x14ac:dyDescent="0.2">
      <c r="B2108" s="72"/>
      <c r="C2108" s="72"/>
      <c r="D2108" s="72"/>
    </row>
    <row r="2109" spans="2:4" ht="12.75" x14ac:dyDescent="0.2">
      <c r="B2109" s="72"/>
      <c r="C2109" s="72"/>
      <c r="D2109" s="72"/>
    </row>
    <row r="2110" spans="2:4" ht="12.75" x14ac:dyDescent="0.2">
      <c r="B2110" s="72"/>
      <c r="C2110" s="72"/>
      <c r="D2110" s="72"/>
    </row>
    <row r="2111" spans="2:4" ht="12.75" x14ac:dyDescent="0.2">
      <c r="B2111" s="72"/>
      <c r="C2111" s="72"/>
      <c r="D2111" s="72"/>
    </row>
    <row r="2112" spans="2:4" ht="12.75" x14ac:dyDescent="0.2">
      <c r="B2112" s="72"/>
      <c r="C2112" s="72"/>
      <c r="D2112" s="72"/>
    </row>
    <row r="2113" spans="2:4" ht="12.75" x14ac:dyDescent="0.2">
      <c r="B2113" s="72"/>
      <c r="C2113" s="72"/>
      <c r="D2113" s="72"/>
    </row>
    <row r="2114" spans="2:4" ht="12.75" x14ac:dyDescent="0.2">
      <c r="B2114" s="72"/>
      <c r="C2114" s="72"/>
      <c r="D2114" s="72"/>
    </row>
    <row r="2115" spans="2:4" ht="12.75" x14ac:dyDescent="0.2">
      <c r="B2115" s="72"/>
      <c r="C2115" s="72"/>
      <c r="D2115" s="72"/>
    </row>
    <row r="2116" spans="2:4" ht="12.75" x14ac:dyDescent="0.2">
      <c r="B2116" s="72"/>
      <c r="C2116" s="72"/>
      <c r="D2116" s="72"/>
    </row>
    <row r="2117" spans="2:4" ht="12.75" x14ac:dyDescent="0.2">
      <c r="B2117" s="72"/>
      <c r="C2117" s="72"/>
      <c r="D2117" s="72"/>
    </row>
    <row r="2118" spans="2:4" ht="12.75" x14ac:dyDescent="0.2">
      <c r="B2118" s="72"/>
      <c r="C2118" s="72"/>
      <c r="D2118" s="72"/>
    </row>
    <row r="2119" spans="2:4" ht="12.75" x14ac:dyDescent="0.2">
      <c r="B2119" s="72"/>
      <c r="C2119" s="72"/>
      <c r="D2119" s="72"/>
    </row>
    <row r="2120" spans="2:4" ht="12.75" x14ac:dyDescent="0.2">
      <c r="B2120" s="72"/>
      <c r="C2120" s="72"/>
      <c r="D2120" s="72"/>
    </row>
    <row r="2121" spans="2:4" ht="12.75" x14ac:dyDescent="0.2">
      <c r="B2121" s="72"/>
      <c r="C2121" s="72"/>
      <c r="D2121" s="72"/>
    </row>
    <row r="2122" spans="2:4" ht="12.75" x14ac:dyDescent="0.2">
      <c r="B2122" s="72"/>
      <c r="C2122" s="72"/>
      <c r="D2122" s="72"/>
    </row>
    <row r="2123" spans="2:4" ht="12.75" x14ac:dyDescent="0.2">
      <c r="B2123" s="72"/>
      <c r="C2123" s="72"/>
      <c r="D2123" s="72"/>
    </row>
    <row r="2124" spans="2:4" ht="12.75" x14ac:dyDescent="0.2">
      <c r="B2124" s="72"/>
      <c r="C2124" s="72"/>
      <c r="D2124" s="72"/>
    </row>
    <row r="2125" spans="2:4" ht="12.75" x14ac:dyDescent="0.2">
      <c r="B2125" s="72"/>
      <c r="C2125" s="72"/>
      <c r="D2125" s="72"/>
    </row>
    <row r="2126" spans="2:4" ht="12.75" x14ac:dyDescent="0.2">
      <c r="B2126" s="72"/>
      <c r="C2126" s="72"/>
      <c r="D2126" s="72"/>
    </row>
    <row r="2127" spans="2:4" ht="12.75" x14ac:dyDescent="0.2">
      <c r="B2127" s="72"/>
      <c r="C2127" s="72"/>
      <c r="D2127" s="72"/>
    </row>
    <row r="2128" spans="2:4" ht="12.75" x14ac:dyDescent="0.2">
      <c r="B2128" s="72"/>
      <c r="C2128" s="72"/>
      <c r="D2128" s="72"/>
    </row>
    <row r="2129" spans="2:4" ht="12.75" x14ac:dyDescent="0.2">
      <c r="B2129" s="72"/>
      <c r="C2129" s="72"/>
      <c r="D2129" s="72"/>
    </row>
    <row r="2130" spans="2:4" ht="12.75" x14ac:dyDescent="0.2">
      <c r="B2130" s="72"/>
      <c r="C2130" s="72"/>
      <c r="D2130" s="72"/>
    </row>
    <row r="2131" spans="2:4" ht="12.75" x14ac:dyDescent="0.2">
      <c r="B2131" s="72"/>
      <c r="C2131" s="72"/>
      <c r="D2131" s="72"/>
    </row>
    <row r="2132" spans="2:4" ht="12.75" x14ac:dyDescent="0.2">
      <c r="B2132" s="72"/>
      <c r="C2132" s="72"/>
      <c r="D2132" s="72"/>
    </row>
    <row r="2133" spans="2:4" ht="12.75" x14ac:dyDescent="0.2">
      <c r="B2133" s="72"/>
      <c r="C2133" s="72"/>
      <c r="D2133" s="72"/>
    </row>
    <row r="2134" spans="2:4" ht="12.75" x14ac:dyDescent="0.2">
      <c r="B2134" s="72"/>
      <c r="C2134" s="72"/>
      <c r="D2134" s="72"/>
    </row>
    <row r="2135" spans="2:4" ht="12.75" x14ac:dyDescent="0.2">
      <c r="B2135" s="72"/>
      <c r="C2135" s="72"/>
      <c r="D2135" s="72"/>
    </row>
    <row r="2136" spans="2:4" ht="12.75" x14ac:dyDescent="0.2">
      <c r="B2136" s="72"/>
      <c r="C2136" s="72"/>
      <c r="D2136" s="72"/>
    </row>
    <row r="2137" spans="2:4" ht="12.75" x14ac:dyDescent="0.2">
      <c r="B2137" s="72"/>
      <c r="C2137" s="72"/>
      <c r="D2137" s="72"/>
    </row>
    <row r="2138" spans="2:4" ht="12.75" x14ac:dyDescent="0.2">
      <c r="B2138" s="72"/>
      <c r="C2138" s="72"/>
      <c r="D2138" s="72"/>
    </row>
    <row r="2139" spans="2:4" ht="12.75" x14ac:dyDescent="0.2">
      <c r="B2139" s="72"/>
      <c r="C2139" s="72"/>
      <c r="D2139" s="72"/>
    </row>
    <row r="2140" spans="2:4" ht="12.75" x14ac:dyDescent="0.2">
      <c r="B2140" s="72"/>
      <c r="C2140" s="72"/>
      <c r="D2140" s="72"/>
    </row>
    <row r="2141" spans="2:4" ht="12.75" x14ac:dyDescent="0.2">
      <c r="B2141" s="72"/>
      <c r="C2141" s="72"/>
      <c r="D2141" s="72"/>
    </row>
    <row r="2142" spans="2:4" ht="12.75" x14ac:dyDescent="0.2">
      <c r="B2142" s="72"/>
      <c r="C2142" s="72"/>
      <c r="D2142" s="72"/>
    </row>
    <row r="2143" spans="2:4" ht="12.75" x14ac:dyDescent="0.2">
      <c r="B2143" s="72"/>
      <c r="C2143" s="72"/>
      <c r="D2143" s="72"/>
    </row>
    <row r="2144" spans="2:4" ht="12.75" x14ac:dyDescent="0.2">
      <c r="B2144" s="72"/>
      <c r="C2144" s="72"/>
      <c r="D2144" s="72"/>
    </row>
    <row r="2145" spans="2:4" ht="12.75" x14ac:dyDescent="0.2">
      <c r="B2145" s="72"/>
      <c r="C2145" s="72"/>
      <c r="D2145" s="72"/>
    </row>
    <row r="2146" spans="2:4" ht="12.75" x14ac:dyDescent="0.2">
      <c r="B2146" s="72"/>
      <c r="C2146" s="72"/>
      <c r="D2146" s="72"/>
    </row>
    <row r="2147" spans="2:4" ht="12.75" x14ac:dyDescent="0.2">
      <c r="B2147" s="72"/>
      <c r="C2147" s="72"/>
      <c r="D2147" s="72"/>
    </row>
    <row r="2148" spans="2:4" ht="12.75" x14ac:dyDescent="0.2">
      <c r="B2148" s="72"/>
      <c r="C2148" s="72"/>
      <c r="D2148" s="72"/>
    </row>
    <row r="2149" spans="2:4" ht="12.75" x14ac:dyDescent="0.2">
      <c r="B2149" s="72"/>
      <c r="C2149" s="72"/>
      <c r="D2149" s="72"/>
    </row>
    <row r="2150" spans="2:4" ht="12.75" x14ac:dyDescent="0.2">
      <c r="B2150" s="72"/>
      <c r="C2150" s="72"/>
      <c r="D2150" s="72"/>
    </row>
    <row r="2151" spans="2:4" ht="12.75" x14ac:dyDescent="0.2">
      <c r="B2151" s="72"/>
      <c r="C2151" s="72"/>
      <c r="D2151" s="72"/>
    </row>
    <row r="2152" spans="2:4" ht="12.75" x14ac:dyDescent="0.2">
      <c r="B2152" s="72"/>
      <c r="C2152" s="72"/>
      <c r="D2152" s="72"/>
    </row>
    <row r="2153" spans="2:4" ht="12.75" x14ac:dyDescent="0.2">
      <c r="B2153" s="72"/>
      <c r="C2153" s="72"/>
      <c r="D2153" s="72"/>
    </row>
    <row r="2154" spans="2:4" ht="12.75" x14ac:dyDescent="0.2">
      <c r="B2154" s="72"/>
      <c r="C2154" s="72"/>
      <c r="D2154" s="72"/>
    </row>
    <row r="2155" spans="2:4" ht="12.75" x14ac:dyDescent="0.2">
      <c r="B2155" s="72"/>
      <c r="C2155" s="72"/>
      <c r="D2155" s="72"/>
    </row>
    <row r="2156" spans="2:4" ht="12.75" x14ac:dyDescent="0.2">
      <c r="B2156" s="72"/>
      <c r="C2156" s="72"/>
      <c r="D2156" s="72"/>
    </row>
    <row r="2157" spans="2:4" ht="12.75" x14ac:dyDescent="0.2">
      <c r="B2157" s="72"/>
      <c r="C2157" s="72"/>
      <c r="D2157" s="72"/>
    </row>
    <row r="2158" spans="2:4" ht="12.75" x14ac:dyDescent="0.2">
      <c r="B2158" s="72"/>
      <c r="C2158" s="72"/>
      <c r="D2158" s="72"/>
    </row>
    <row r="2159" spans="2:4" ht="12.75" x14ac:dyDescent="0.2">
      <c r="B2159" s="72"/>
      <c r="C2159" s="72"/>
      <c r="D2159" s="72"/>
    </row>
    <row r="2160" spans="2:4" ht="12.75" x14ac:dyDescent="0.2">
      <c r="B2160" s="72"/>
      <c r="C2160" s="72"/>
      <c r="D2160" s="72"/>
    </row>
    <row r="2161" spans="2:4" ht="12.75" x14ac:dyDescent="0.2">
      <c r="B2161" s="72"/>
      <c r="C2161" s="72"/>
      <c r="D2161" s="72"/>
    </row>
    <row r="2162" spans="2:4" ht="12.75" x14ac:dyDescent="0.2">
      <c r="B2162" s="72"/>
      <c r="C2162" s="72"/>
      <c r="D2162" s="72"/>
    </row>
    <row r="2163" spans="2:4" ht="12.75" x14ac:dyDescent="0.2">
      <c r="B2163" s="72"/>
      <c r="C2163" s="72"/>
      <c r="D2163" s="72"/>
    </row>
    <row r="2164" spans="2:4" ht="12.75" x14ac:dyDescent="0.2">
      <c r="B2164" s="72"/>
      <c r="C2164" s="72"/>
      <c r="D2164" s="72"/>
    </row>
    <row r="2165" spans="2:4" ht="12.75" x14ac:dyDescent="0.2">
      <c r="B2165" s="72"/>
      <c r="C2165" s="72"/>
      <c r="D2165" s="72"/>
    </row>
    <row r="2166" spans="2:4" ht="12.75" x14ac:dyDescent="0.2">
      <c r="B2166" s="72"/>
      <c r="C2166" s="72"/>
      <c r="D2166" s="72"/>
    </row>
    <row r="2167" spans="2:4" ht="12.75" x14ac:dyDescent="0.2">
      <c r="B2167" s="72"/>
      <c r="C2167" s="72"/>
      <c r="D2167" s="72"/>
    </row>
    <row r="2168" spans="2:4" ht="12.75" x14ac:dyDescent="0.2">
      <c r="B2168" s="72"/>
      <c r="C2168" s="72"/>
      <c r="D2168" s="72"/>
    </row>
    <row r="2169" spans="2:4" ht="12.75" x14ac:dyDescent="0.2">
      <c r="B2169" s="72"/>
      <c r="C2169" s="72"/>
      <c r="D2169" s="72"/>
    </row>
    <row r="2170" spans="2:4" ht="12.75" x14ac:dyDescent="0.2">
      <c r="B2170" s="72"/>
      <c r="C2170" s="72"/>
      <c r="D2170" s="72"/>
    </row>
    <row r="2171" spans="2:4" ht="12.75" x14ac:dyDescent="0.2">
      <c r="B2171" s="72"/>
      <c r="C2171" s="72"/>
      <c r="D2171" s="72"/>
    </row>
    <row r="2172" spans="2:4" ht="12.75" x14ac:dyDescent="0.2">
      <c r="B2172" s="72"/>
      <c r="C2172" s="72"/>
      <c r="D2172" s="72"/>
    </row>
    <row r="2173" spans="2:4" ht="12.75" x14ac:dyDescent="0.2">
      <c r="B2173" s="72"/>
      <c r="C2173" s="72"/>
      <c r="D2173" s="72"/>
    </row>
    <row r="2174" spans="2:4" ht="12.75" x14ac:dyDescent="0.2">
      <c r="B2174" s="72"/>
      <c r="C2174" s="72"/>
      <c r="D2174" s="72"/>
    </row>
    <row r="2175" spans="2:4" ht="12.75" x14ac:dyDescent="0.2">
      <c r="B2175" s="72"/>
      <c r="C2175" s="72"/>
      <c r="D2175" s="72"/>
    </row>
    <row r="2176" spans="2:4" ht="12.75" x14ac:dyDescent="0.2">
      <c r="B2176" s="72"/>
      <c r="C2176" s="72"/>
      <c r="D2176" s="72"/>
    </row>
    <row r="2177" spans="2:4" ht="12.75" x14ac:dyDescent="0.2">
      <c r="B2177" s="72"/>
      <c r="C2177" s="72"/>
      <c r="D2177" s="72"/>
    </row>
    <row r="2178" spans="2:4" ht="12.75" x14ac:dyDescent="0.2">
      <c r="B2178" s="72"/>
      <c r="C2178" s="72"/>
      <c r="D2178" s="72"/>
    </row>
    <row r="2179" spans="2:4" ht="12.75" x14ac:dyDescent="0.2">
      <c r="B2179" s="72"/>
      <c r="C2179" s="72"/>
      <c r="D2179" s="72"/>
    </row>
    <row r="2180" spans="2:4" ht="12.75" x14ac:dyDescent="0.2">
      <c r="B2180" s="72"/>
      <c r="C2180" s="72"/>
      <c r="D2180" s="72"/>
    </row>
    <row r="2181" spans="2:4" ht="12.75" x14ac:dyDescent="0.2">
      <c r="B2181" s="72"/>
      <c r="C2181" s="72"/>
      <c r="D2181" s="72"/>
    </row>
    <row r="2182" spans="2:4" ht="12.75" x14ac:dyDescent="0.2">
      <c r="B2182" s="72"/>
      <c r="C2182" s="72"/>
      <c r="D2182" s="72"/>
    </row>
    <row r="2183" spans="2:4" ht="12.75" x14ac:dyDescent="0.2">
      <c r="B2183" s="72"/>
      <c r="C2183" s="72"/>
      <c r="D2183" s="72"/>
    </row>
    <row r="2184" spans="2:4" ht="12.75" x14ac:dyDescent="0.2">
      <c r="B2184" s="72"/>
      <c r="C2184" s="72"/>
      <c r="D2184" s="72"/>
    </row>
    <row r="2185" spans="2:4" ht="12.75" x14ac:dyDescent="0.2">
      <c r="B2185" s="72"/>
      <c r="C2185" s="72"/>
      <c r="D2185" s="72"/>
    </row>
    <row r="2186" spans="2:4" ht="12.75" x14ac:dyDescent="0.2">
      <c r="B2186" s="72"/>
      <c r="C2186" s="72"/>
      <c r="D2186" s="72"/>
    </row>
    <row r="2187" spans="2:4" ht="12.75" x14ac:dyDescent="0.2">
      <c r="B2187" s="72"/>
      <c r="C2187" s="72"/>
      <c r="D2187" s="72"/>
    </row>
    <row r="2188" spans="2:4" ht="12.75" x14ac:dyDescent="0.2">
      <c r="B2188" s="72"/>
      <c r="C2188" s="72"/>
      <c r="D2188" s="72"/>
    </row>
    <row r="2189" spans="2:4" ht="12.75" x14ac:dyDescent="0.2">
      <c r="B2189" s="72"/>
      <c r="C2189" s="72"/>
      <c r="D2189" s="72"/>
    </row>
    <row r="2190" spans="2:4" ht="12.75" x14ac:dyDescent="0.2">
      <c r="B2190" s="72"/>
      <c r="C2190" s="72"/>
      <c r="D2190" s="72"/>
    </row>
    <row r="2191" spans="2:4" ht="12.75" x14ac:dyDescent="0.2">
      <c r="B2191" s="72"/>
      <c r="C2191" s="72"/>
      <c r="D2191" s="72"/>
    </row>
    <row r="2192" spans="2:4" ht="12.75" x14ac:dyDescent="0.2">
      <c r="B2192" s="72"/>
      <c r="C2192" s="72"/>
      <c r="D2192" s="72"/>
    </row>
    <row r="2193" spans="2:4" ht="12.75" x14ac:dyDescent="0.2">
      <c r="B2193" s="72"/>
      <c r="C2193" s="72"/>
      <c r="D2193" s="72"/>
    </row>
    <row r="2194" spans="2:4" ht="12.75" x14ac:dyDescent="0.2">
      <c r="B2194" s="72"/>
      <c r="C2194" s="72"/>
      <c r="D2194" s="72"/>
    </row>
    <row r="2195" spans="2:4" ht="12.75" x14ac:dyDescent="0.2">
      <c r="B2195" s="72"/>
      <c r="C2195" s="72"/>
      <c r="D2195" s="72"/>
    </row>
    <row r="2196" spans="2:4" ht="12.75" x14ac:dyDescent="0.2">
      <c r="B2196" s="72"/>
      <c r="C2196" s="72"/>
      <c r="D2196" s="72"/>
    </row>
    <row r="2197" spans="2:4" ht="12.75" x14ac:dyDescent="0.2">
      <c r="B2197" s="72"/>
      <c r="C2197" s="72"/>
      <c r="D2197" s="72"/>
    </row>
    <row r="2198" spans="2:4" ht="12.75" x14ac:dyDescent="0.2">
      <c r="B2198" s="72"/>
      <c r="C2198" s="72"/>
      <c r="D2198" s="72"/>
    </row>
    <row r="2199" spans="2:4" ht="12.75" x14ac:dyDescent="0.2">
      <c r="B2199" s="72"/>
      <c r="C2199" s="72"/>
      <c r="D2199" s="72"/>
    </row>
    <row r="2200" spans="2:4" ht="12.75" x14ac:dyDescent="0.2">
      <c r="B2200" s="72"/>
      <c r="C2200" s="72"/>
      <c r="D2200" s="72"/>
    </row>
    <row r="2201" spans="2:4" ht="12.75" x14ac:dyDescent="0.2">
      <c r="B2201" s="72"/>
      <c r="C2201" s="72"/>
      <c r="D2201" s="72"/>
    </row>
    <row r="2202" spans="2:4" ht="12.75" x14ac:dyDescent="0.2">
      <c r="B2202" s="72"/>
      <c r="C2202" s="72"/>
      <c r="D2202" s="72"/>
    </row>
    <row r="2203" spans="2:4" ht="12.75" x14ac:dyDescent="0.2">
      <c r="B2203" s="72"/>
      <c r="C2203" s="72"/>
      <c r="D2203" s="72"/>
    </row>
    <row r="2204" spans="2:4" ht="12.75" x14ac:dyDescent="0.2">
      <c r="B2204" s="72"/>
      <c r="C2204" s="72"/>
      <c r="D2204" s="72"/>
    </row>
    <row r="2205" spans="2:4" ht="12.75" x14ac:dyDescent="0.2">
      <c r="B2205" s="72"/>
      <c r="C2205" s="72"/>
      <c r="D2205" s="72"/>
    </row>
    <row r="2206" spans="2:4" ht="12.75" x14ac:dyDescent="0.2">
      <c r="B2206" s="72"/>
      <c r="C2206" s="72"/>
      <c r="D2206" s="72"/>
    </row>
    <row r="2207" spans="2:4" ht="12.75" x14ac:dyDescent="0.2">
      <c r="B2207" s="72"/>
      <c r="C2207" s="72"/>
      <c r="D2207" s="72"/>
    </row>
    <row r="2208" spans="2:4" ht="12.75" x14ac:dyDescent="0.2">
      <c r="B2208" s="72"/>
      <c r="C2208" s="72"/>
      <c r="D2208" s="72"/>
    </row>
    <row r="2209" spans="2:4" ht="12.75" x14ac:dyDescent="0.2">
      <c r="B2209" s="72"/>
      <c r="C2209" s="72"/>
      <c r="D2209" s="72"/>
    </row>
    <row r="2210" spans="2:4" ht="12.75" x14ac:dyDescent="0.2">
      <c r="B2210" s="72"/>
      <c r="C2210" s="72"/>
      <c r="D2210" s="72"/>
    </row>
    <row r="2211" spans="2:4" ht="12.75" x14ac:dyDescent="0.2">
      <c r="B2211" s="72"/>
      <c r="C2211" s="72"/>
      <c r="D2211" s="72"/>
    </row>
    <row r="2212" spans="2:4" ht="12.75" x14ac:dyDescent="0.2">
      <c r="B2212" s="72"/>
      <c r="C2212" s="72"/>
      <c r="D2212" s="72"/>
    </row>
    <row r="2213" spans="2:4" ht="12.75" x14ac:dyDescent="0.2">
      <c r="B2213" s="72"/>
      <c r="C2213" s="72"/>
      <c r="D2213" s="72"/>
    </row>
    <row r="2214" spans="2:4" ht="12.75" x14ac:dyDescent="0.2">
      <c r="B2214" s="72"/>
      <c r="C2214" s="72"/>
      <c r="D2214" s="72"/>
    </row>
    <row r="2215" spans="2:4" ht="12.75" x14ac:dyDescent="0.2">
      <c r="B2215" s="72"/>
      <c r="C2215" s="72"/>
      <c r="D2215" s="72"/>
    </row>
    <row r="2216" spans="2:4" ht="12.75" x14ac:dyDescent="0.2">
      <c r="B2216" s="72"/>
      <c r="C2216" s="72"/>
      <c r="D2216" s="72"/>
    </row>
    <row r="2217" spans="2:4" ht="12.75" x14ac:dyDescent="0.2">
      <c r="B2217" s="72"/>
      <c r="C2217" s="72"/>
      <c r="D2217" s="72"/>
    </row>
    <row r="2218" spans="2:4" ht="12.75" x14ac:dyDescent="0.2">
      <c r="B2218" s="72"/>
      <c r="C2218" s="72"/>
      <c r="D2218" s="72"/>
    </row>
    <row r="2219" spans="2:4" ht="12.75" x14ac:dyDescent="0.2">
      <c r="B2219" s="72"/>
      <c r="C2219" s="72"/>
      <c r="D2219" s="72"/>
    </row>
    <row r="2220" spans="2:4" ht="12.75" x14ac:dyDescent="0.2">
      <c r="B2220" s="72"/>
      <c r="C2220" s="72"/>
      <c r="D2220" s="72"/>
    </row>
    <row r="2221" spans="2:4" ht="12.75" x14ac:dyDescent="0.2">
      <c r="B2221" s="72"/>
      <c r="C2221" s="72"/>
      <c r="D2221" s="72"/>
    </row>
    <row r="2222" spans="2:4" ht="12.75" x14ac:dyDescent="0.2">
      <c r="B2222" s="72"/>
      <c r="C2222" s="72"/>
      <c r="D2222" s="72"/>
    </row>
    <row r="2223" spans="2:4" ht="12.75" x14ac:dyDescent="0.2">
      <c r="B2223" s="72"/>
      <c r="C2223" s="72"/>
      <c r="D2223" s="72"/>
    </row>
    <row r="2224" spans="2:4" ht="12.75" x14ac:dyDescent="0.2">
      <c r="B2224" s="72"/>
      <c r="C2224" s="72"/>
      <c r="D2224" s="72"/>
    </row>
    <row r="2225" spans="2:4" ht="12.75" x14ac:dyDescent="0.2">
      <c r="B2225" s="72"/>
      <c r="C2225" s="72"/>
      <c r="D2225" s="72"/>
    </row>
    <row r="2226" spans="2:4" ht="12.75" x14ac:dyDescent="0.2">
      <c r="B2226" s="72"/>
      <c r="C2226" s="72"/>
      <c r="D2226" s="72"/>
    </row>
    <row r="2227" spans="2:4" ht="12.75" x14ac:dyDescent="0.2">
      <c r="B2227" s="72"/>
      <c r="C2227" s="72"/>
      <c r="D2227" s="72"/>
    </row>
    <row r="2228" spans="2:4" ht="12.75" x14ac:dyDescent="0.2">
      <c r="B2228" s="72"/>
      <c r="C2228" s="72"/>
      <c r="D2228" s="72"/>
    </row>
    <row r="2229" spans="2:4" ht="12.75" x14ac:dyDescent="0.2">
      <c r="B2229" s="72"/>
      <c r="C2229" s="72"/>
      <c r="D2229" s="72"/>
    </row>
    <row r="2230" spans="2:4" ht="12.75" x14ac:dyDescent="0.2">
      <c r="B2230" s="72"/>
      <c r="C2230" s="72"/>
      <c r="D2230" s="72"/>
    </row>
    <row r="2231" spans="2:4" ht="12.75" x14ac:dyDescent="0.2">
      <c r="B2231" s="72"/>
      <c r="C2231" s="72"/>
      <c r="D2231" s="72"/>
    </row>
    <row r="2232" spans="2:4" ht="12.75" x14ac:dyDescent="0.2">
      <c r="B2232" s="72"/>
      <c r="C2232" s="72"/>
      <c r="D2232" s="72"/>
    </row>
    <row r="2233" spans="2:4" ht="12.75" x14ac:dyDescent="0.2">
      <c r="B2233" s="72"/>
      <c r="C2233" s="72"/>
      <c r="D2233" s="72"/>
    </row>
    <row r="2234" spans="2:4" ht="12.75" x14ac:dyDescent="0.2">
      <c r="B2234" s="72"/>
      <c r="C2234" s="72"/>
      <c r="D2234" s="72"/>
    </row>
    <row r="2235" spans="2:4" ht="12.75" x14ac:dyDescent="0.2">
      <c r="B2235" s="72"/>
      <c r="C2235" s="72"/>
      <c r="D2235" s="72"/>
    </row>
    <row r="2236" spans="2:4" ht="12.75" x14ac:dyDescent="0.2">
      <c r="B2236" s="72"/>
      <c r="C2236" s="72"/>
      <c r="D2236" s="72"/>
    </row>
    <row r="2237" spans="2:4" ht="12.75" x14ac:dyDescent="0.2">
      <c r="B2237" s="72"/>
      <c r="C2237" s="72"/>
      <c r="D2237" s="72"/>
    </row>
    <row r="2238" spans="2:4" ht="12.75" x14ac:dyDescent="0.2">
      <c r="B2238" s="72"/>
      <c r="C2238" s="72"/>
      <c r="D2238" s="72"/>
    </row>
    <row r="2239" spans="2:4" ht="12.75" x14ac:dyDescent="0.2">
      <c r="B2239" s="72"/>
      <c r="C2239" s="72"/>
      <c r="D2239" s="72"/>
    </row>
    <row r="2240" spans="2:4" ht="12.75" x14ac:dyDescent="0.2">
      <c r="B2240" s="72"/>
      <c r="C2240" s="72"/>
      <c r="D2240" s="72"/>
    </row>
    <row r="2241" spans="2:4" ht="12.75" x14ac:dyDescent="0.2">
      <c r="B2241" s="72"/>
      <c r="C2241" s="72"/>
      <c r="D2241" s="72"/>
    </row>
    <row r="2242" spans="2:4" ht="12.75" x14ac:dyDescent="0.2">
      <c r="B2242" s="72"/>
      <c r="C2242" s="72"/>
      <c r="D2242" s="72"/>
    </row>
    <row r="2243" spans="2:4" ht="12.75" x14ac:dyDescent="0.2">
      <c r="B2243" s="72"/>
      <c r="C2243" s="72"/>
      <c r="D2243" s="72"/>
    </row>
    <row r="2244" spans="2:4" ht="12.75" x14ac:dyDescent="0.2">
      <c r="B2244" s="72"/>
      <c r="C2244" s="72"/>
      <c r="D2244" s="72"/>
    </row>
    <row r="2245" spans="2:4" ht="12.75" x14ac:dyDescent="0.2">
      <c r="B2245" s="72"/>
      <c r="C2245" s="72"/>
      <c r="D2245" s="72"/>
    </row>
    <row r="2246" spans="2:4" ht="12.75" x14ac:dyDescent="0.2">
      <c r="B2246" s="72"/>
      <c r="C2246" s="72"/>
      <c r="D2246" s="72"/>
    </row>
    <row r="2247" spans="2:4" ht="12.75" x14ac:dyDescent="0.2">
      <c r="B2247" s="72"/>
      <c r="C2247" s="72"/>
      <c r="D2247" s="72"/>
    </row>
    <row r="2248" spans="2:4" ht="12.75" x14ac:dyDescent="0.2">
      <c r="B2248" s="72"/>
      <c r="C2248" s="72"/>
      <c r="D2248" s="72"/>
    </row>
    <row r="2249" spans="2:4" ht="12.75" x14ac:dyDescent="0.2">
      <c r="B2249" s="72"/>
      <c r="C2249" s="72"/>
      <c r="D2249" s="72"/>
    </row>
    <row r="2250" spans="2:4" ht="12.75" x14ac:dyDescent="0.2">
      <c r="B2250" s="72"/>
      <c r="C2250" s="72"/>
      <c r="D2250" s="72"/>
    </row>
    <row r="2251" spans="2:4" ht="12.75" x14ac:dyDescent="0.2">
      <c r="B2251" s="72"/>
      <c r="C2251" s="72"/>
      <c r="D2251" s="72"/>
    </row>
    <row r="2252" spans="2:4" ht="12.75" x14ac:dyDescent="0.2">
      <c r="B2252" s="72"/>
      <c r="C2252" s="72"/>
      <c r="D2252" s="72"/>
    </row>
    <row r="2253" spans="2:4" ht="12.75" x14ac:dyDescent="0.2">
      <c r="B2253" s="72"/>
      <c r="C2253" s="72"/>
      <c r="D2253" s="72"/>
    </row>
    <row r="2254" spans="2:4" ht="12.75" x14ac:dyDescent="0.2">
      <c r="B2254" s="72"/>
      <c r="C2254" s="72"/>
      <c r="D2254" s="72"/>
    </row>
    <row r="2255" spans="2:4" ht="12.75" x14ac:dyDescent="0.2">
      <c r="B2255" s="72"/>
      <c r="C2255" s="72"/>
      <c r="D2255" s="72"/>
    </row>
    <row r="2256" spans="2:4" ht="12.75" x14ac:dyDescent="0.2">
      <c r="B2256" s="72"/>
      <c r="C2256" s="72"/>
      <c r="D2256" s="72"/>
    </row>
    <row r="2257" spans="2:4" ht="12.75" x14ac:dyDescent="0.2">
      <c r="B2257" s="72"/>
      <c r="C2257" s="72"/>
      <c r="D2257" s="72"/>
    </row>
    <row r="2258" spans="2:4" ht="12.75" x14ac:dyDescent="0.2">
      <c r="B2258" s="72"/>
      <c r="C2258" s="72"/>
      <c r="D2258" s="72"/>
    </row>
    <row r="2259" spans="2:4" ht="12.75" x14ac:dyDescent="0.2">
      <c r="B2259" s="72"/>
      <c r="C2259" s="72"/>
      <c r="D2259" s="72"/>
    </row>
    <row r="2260" spans="2:4" ht="12.75" x14ac:dyDescent="0.2">
      <c r="B2260" s="72"/>
      <c r="C2260" s="72"/>
      <c r="D2260" s="72"/>
    </row>
    <row r="2261" spans="2:4" ht="12.75" x14ac:dyDescent="0.2">
      <c r="B2261" s="72"/>
      <c r="C2261" s="72"/>
      <c r="D2261" s="72"/>
    </row>
    <row r="2262" spans="2:4" ht="12.75" x14ac:dyDescent="0.2">
      <c r="B2262" s="72"/>
      <c r="C2262" s="72"/>
      <c r="D2262" s="72"/>
    </row>
    <row r="2263" spans="2:4" ht="12.75" x14ac:dyDescent="0.2">
      <c r="B2263" s="72"/>
      <c r="C2263" s="72"/>
      <c r="D2263" s="72"/>
    </row>
    <row r="2264" spans="2:4" ht="12.75" x14ac:dyDescent="0.2">
      <c r="B2264" s="72"/>
      <c r="C2264" s="72"/>
      <c r="D2264" s="72"/>
    </row>
    <row r="2265" spans="2:4" ht="12.75" x14ac:dyDescent="0.2">
      <c r="B2265" s="72"/>
      <c r="C2265" s="72"/>
      <c r="D2265" s="72"/>
    </row>
    <row r="2266" spans="2:4" ht="12.75" x14ac:dyDescent="0.2">
      <c r="B2266" s="72"/>
      <c r="C2266" s="72"/>
      <c r="D2266" s="72"/>
    </row>
    <row r="2267" spans="2:4" ht="12.75" x14ac:dyDescent="0.2">
      <c r="B2267" s="72"/>
      <c r="C2267" s="72"/>
      <c r="D2267" s="72"/>
    </row>
    <row r="2268" spans="2:4" ht="12.75" x14ac:dyDescent="0.2">
      <c r="B2268" s="72"/>
      <c r="C2268" s="72"/>
      <c r="D2268" s="72"/>
    </row>
    <row r="2269" spans="2:4" ht="12.75" x14ac:dyDescent="0.2">
      <c r="B2269" s="72"/>
      <c r="C2269" s="72"/>
      <c r="D2269" s="72"/>
    </row>
    <row r="2270" spans="2:4" ht="12.75" x14ac:dyDescent="0.2">
      <c r="B2270" s="72"/>
      <c r="C2270" s="72"/>
      <c r="D2270" s="72"/>
    </row>
    <row r="2271" spans="2:4" ht="12.75" x14ac:dyDescent="0.2">
      <c r="B2271" s="72"/>
      <c r="C2271" s="72"/>
      <c r="D2271" s="72"/>
    </row>
    <row r="2272" spans="2:4" ht="12.75" x14ac:dyDescent="0.2">
      <c r="B2272" s="72"/>
      <c r="C2272" s="72"/>
      <c r="D2272" s="72"/>
    </row>
    <row r="2273" spans="2:4" ht="12.75" x14ac:dyDescent="0.2">
      <c r="B2273" s="72"/>
      <c r="C2273" s="72"/>
      <c r="D2273" s="72"/>
    </row>
    <row r="2274" spans="2:4" ht="12.75" x14ac:dyDescent="0.2">
      <c r="B2274" s="72"/>
      <c r="C2274" s="72"/>
      <c r="D2274" s="72"/>
    </row>
    <row r="2275" spans="2:4" ht="12.75" x14ac:dyDescent="0.2">
      <c r="B2275" s="72"/>
      <c r="C2275" s="72"/>
      <c r="D2275" s="72"/>
    </row>
    <row r="2276" spans="2:4" ht="12.75" x14ac:dyDescent="0.2">
      <c r="B2276" s="72"/>
      <c r="C2276" s="72"/>
      <c r="D2276" s="72"/>
    </row>
    <row r="2277" spans="2:4" ht="12.75" x14ac:dyDescent="0.2">
      <c r="B2277" s="72"/>
      <c r="C2277" s="72"/>
      <c r="D2277" s="72"/>
    </row>
    <row r="2278" spans="2:4" ht="12.75" x14ac:dyDescent="0.2">
      <c r="B2278" s="72"/>
      <c r="C2278" s="72"/>
      <c r="D2278" s="72"/>
    </row>
    <row r="2279" spans="2:4" ht="12.75" x14ac:dyDescent="0.2">
      <c r="B2279" s="72"/>
      <c r="C2279" s="72"/>
      <c r="D2279" s="72"/>
    </row>
    <row r="2280" spans="2:4" ht="12.75" x14ac:dyDescent="0.2">
      <c r="B2280" s="72"/>
      <c r="C2280" s="72"/>
      <c r="D2280" s="72"/>
    </row>
    <row r="2281" spans="2:4" ht="12.75" x14ac:dyDescent="0.2">
      <c r="B2281" s="72"/>
      <c r="C2281" s="72"/>
      <c r="D2281" s="72"/>
    </row>
    <row r="2282" spans="2:4" ht="12.75" x14ac:dyDescent="0.2">
      <c r="B2282" s="72"/>
      <c r="C2282" s="72"/>
      <c r="D2282" s="72"/>
    </row>
    <row r="2283" spans="2:4" ht="12.75" x14ac:dyDescent="0.2">
      <c r="B2283" s="72"/>
      <c r="C2283" s="72"/>
      <c r="D2283" s="72"/>
    </row>
    <row r="2284" spans="2:4" ht="12.75" x14ac:dyDescent="0.2">
      <c r="B2284" s="72"/>
      <c r="C2284" s="72"/>
      <c r="D2284" s="72"/>
    </row>
    <row r="2285" spans="2:4" ht="12.75" x14ac:dyDescent="0.2">
      <c r="B2285" s="72"/>
      <c r="C2285" s="72"/>
      <c r="D2285" s="72"/>
    </row>
    <row r="2286" spans="2:4" ht="12.75" x14ac:dyDescent="0.2">
      <c r="B2286" s="72"/>
      <c r="C2286" s="72"/>
      <c r="D2286" s="72"/>
    </row>
    <row r="2287" spans="2:4" ht="12.75" x14ac:dyDescent="0.2">
      <c r="B2287" s="72"/>
      <c r="C2287" s="72"/>
      <c r="D2287" s="72"/>
    </row>
    <row r="2288" spans="2:4" ht="12.75" x14ac:dyDescent="0.2">
      <c r="B2288" s="72"/>
      <c r="C2288" s="72"/>
      <c r="D2288" s="72"/>
    </row>
    <row r="2289" spans="2:4" ht="12.75" x14ac:dyDescent="0.2">
      <c r="B2289" s="72"/>
      <c r="C2289" s="72"/>
      <c r="D2289" s="72"/>
    </row>
    <row r="2290" spans="2:4" ht="12.75" x14ac:dyDescent="0.2">
      <c r="B2290" s="72"/>
      <c r="C2290" s="72"/>
      <c r="D2290" s="72"/>
    </row>
    <row r="2291" spans="2:4" ht="12.75" x14ac:dyDescent="0.2">
      <c r="B2291" s="72"/>
      <c r="C2291" s="72"/>
      <c r="D2291" s="72"/>
    </row>
    <row r="2292" spans="2:4" ht="12.75" x14ac:dyDescent="0.2">
      <c r="B2292" s="72"/>
      <c r="C2292" s="72"/>
      <c r="D2292" s="72"/>
    </row>
    <row r="2293" spans="2:4" ht="12.75" x14ac:dyDescent="0.2">
      <c r="B2293" s="72"/>
      <c r="C2293" s="72"/>
      <c r="D2293" s="72"/>
    </row>
    <row r="2294" spans="2:4" ht="12.75" x14ac:dyDescent="0.2">
      <c r="B2294" s="72"/>
      <c r="C2294" s="72"/>
      <c r="D2294" s="72"/>
    </row>
    <row r="2295" spans="2:4" ht="12.75" x14ac:dyDescent="0.2">
      <c r="B2295" s="72"/>
      <c r="C2295" s="72"/>
      <c r="D2295" s="72"/>
    </row>
    <row r="2296" spans="2:4" ht="12.75" x14ac:dyDescent="0.2">
      <c r="B2296" s="72"/>
      <c r="C2296" s="72"/>
      <c r="D2296" s="72"/>
    </row>
    <row r="2297" spans="2:4" ht="12.75" x14ac:dyDescent="0.2">
      <c r="B2297" s="72"/>
      <c r="C2297" s="72"/>
      <c r="D2297" s="72"/>
    </row>
    <row r="2298" spans="2:4" ht="12.75" x14ac:dyDescent="0.2">
      <c r="B2298" s="72"/>
      <c r="C2298" s="72"/>
      <c r="D2298" s="72"/>
    </row>
    <row r="2299" spans="2:4" ht="12.75" x14ac:dyDescent="0.2">
      <c r="B2299" s="72"/>
      <c r="C2299" s="72"/>
      <c r="D2299" s="72"/>
    </row>
    <row r="2300" spans="2:4" ht="12.75" x14ac:dyDescent="0.2">
      <c r="B2300" s="72"/>
      <c r="C2300" s="72"/>
      <c r="D2300" s="72"/>
    </row>
    <row r="2301" spans="2:4" ht="12.75" x14ac:dyDescent="0.2">
      <c r="B2301" s="72"/>
      <c r="C2301" s="72"/>
      <c r="D2301" s="72"/>
    </row>
    <row r="2302" spans="2:4" ht="12.75" x14ac:dyDescent="0.2">
      <c r="B2302" s="72"/>
      <c r="C2302" s="72"/>
      <c r="D2302" s="72"/>
    </row>
    <row r="2303" spans="2:4" ht="12.75" x14ac:dyDescent="0.2">
      <c r="B2303" s="72"/>
      <c r="C2303" s="72"/>
      <c r="D2303" s="72"/>
    </row>
    <row r="2304" spans="2:4" ht="12.75" x14ac:dyDescent="0.2">
      <c r="B2304" s="72"/>
      <c r="C2304" s="72"/>
      <c r="D2304" s="72"/>
    </row>
    <row r="2305" spans="2:4" ht="12.75" x14ac:dyDescent="0.2">
      <c r="B2305" s="72"/>
      <c r="C2305" s="72"/>
      <c r="D2305" s="72"/>
    </row>
    <row r="2306" spans="2:4" ht="12.75" x14ac:dyDescent="0.2">
      <c r="B2306" s="72"/>
      <c r="C2306" s="72"/>
      <c r="D2306" s="72"/>
    </row>
    <row r="2307" spans="2:4" ht="12.75" x14ac:dyDescent="0.2">
      <c r="B2307" s="72"/>
      <c r="C2307" s="72"/>
      <c r="D2307" s="72"/>
    </row>
    <row r="2308" spans="2:4" ht="12.75" x14ac:dyDescent="0.2">
      <c r="B2308" s="72"/>
      <c r="C2308" s="72"/>
      <c r="D2308" s="72"/>
    </row>
    <row r="2309" spans="2:4" ht="12.75" x14ac:dyDescent="0.2">
      <c r="B2309" s="72"/>
      <c r="C2309" s="72"/>
      <c r="D2309" s="72"/>
    </row>
    <row r="2310" spans="2:4" ht="12.75" x14ac:dyDescent="0.2">
      <c r="B2310" s="72"/>
      <c r="C2310" s="72"/>
      <c r="D2310" s="72"/>
    </row>
    <row r="2311" spans="2:4" ht="12.75" x14ac:dyDescent="0.2">
      <c r="B2311" s="72"/>
      <c r="C2311" s="72"/>
      <c r="D2311" s="72"/>
    </row>
    <row r="2312" spans="2:4" ht="12.75" x14ac:dyDescent="0.2">
      <c r="B2312" s="72"/>
      <c r="C2312" s="72"/>
      <c r="D2312" s="72"/>
    </row>
    <row r="2313" spans="2:4" ht="12.75" x14ac:dyDescent="0.2">
      <c r="B2313" s="72"/>
      <c r="C2313" s="72"/>
      <c r="D2313" s="72"/>
    </row>
    <row r="2314" spans="2:4" ht="12.75" x14ac:dyDescent="0.2">
      <c r="B2314" s="72"/>
      <c r="C2314" s="72"/>
      <c r="D2314" s="72"/>
    </row>
    <row r="2315" spans="2:4" ht="12.75" x14ac:dyDescent="0.2">
      <c r="B2315" s="72"/>
      <c r="C2315" s="72"/>
      <c r="D2315" s="72"/>
    </row>
    <row r="2316" spans="2:4" ht="12.75" x14ac:dyDescent="0.2">
      <c r="B2316" s="72"/>
      <c r="C2316" s="72"/>
      <c r="D2316" s="72"/>
    </row>
    <row r="2317" spans="2:4" ht="12.75" x14ac:dyDescent="0.2">
      <c r="B2317" s="72"/>
      <c r="C2317" s="72"/>
      <c r="D2317" s="72"/>
    </row>
    <row r="2318" spans="2:4" ht="12.75" x14ac:dyDescent="0.2">
      <c r="B2318" s="72"/>
      <c r="C2318" s="72"/>
      <c r="D2318" s="72"/>
    </row>
    <row r="2319" spans="2:4" ht="12.75" x14ac:dyDescent="0.2">
      <c r="B2319" s="72"/>
      <c r="C2319" s="72"/>
      <c r="D2319" s="72"/>
    </row>
    <row r="2320" spans="2:4" ht="12.75" x14ac:dyDescent="0.2">
      <c r="B2320" s="72"/>
      <c r="C2320" s="72"/>
      <c r="D2320" s="72"/>
    </row>
    <row r="2321" spans="2:4" ht="12.75" x14ac:dyDescent="0.2">
      <c r="B2321" s="72"/>
      <c r="C2321" s="72"/>
      <c r="D2321" s="72"/>
    </row>
    <row r="2322" spans="2:4" ht="12.75" x14ac:dyDescent="0.2">
      <c r="B2322" s="72"/>
      <c r="C2322" s="72"/>
      <c r="D2322" s="72"/>
    </row>
    <row r="2323" spans="2:4" ht="12.75" x14ac:dyDescent="0.2">
      <c r="B2323" s="72"/>
      <c r="C2323" s="72"/>
      <c r="D2323" s="72"/>
    </row>
    <row r="2324" spans="2:4" ht="12.75" x14ac:dyDescent="0.2">
      <c r="B2324" s="72"/>
      <c r="C2324" s="72"/>
      <c r="D2324" s="72"/>
    </row>
    <row r="2325" spans="2:4" ht="12.75" x14ac:dyDescent="0.2">
      <c r="B2325" s="72"/>
      <c r="C2325" s="72"/>
      <c r="D2325" s="72"/>
    </row>
    <row r="2326" spans="2:4" ht="12.75" x14ac:dyDescent="0.2">
      <c r="B2326" s="72"/>
      <c r="C2326" s="72"/>
      <c r="D2326" s="72"/>
    </row>
    <row r="2327" spans="2:4" ht="12.75" x14ac:dyDescent="0.2">
      <c r="B2327" s="72"/>
      <c r="C2327" s="72"/>
      <c r="D2327" s="72"/>
    </row>
    <row r="2328" spans="2:4" ht="12.75" x14ac:dyDescent="0.2">
      <c r="B2328" s="72"/>
      <c r="C2328" s="72"/>
      <c r="D2328" s="72"/>
    </row>
    <row r="2329" spans="2:4" ht="12.75" x14ac:dyDescent="0.2">
      <c r="B2329" s="72"/>
      <c r="C2329" s="72"/>
      <c r="D2329" s="72"/>
    </row>
    <row r="2330" spans="2:4" ht="12.75" x14ac:dyDescent="0.2">
      <c r="B2330" s="72"/>
      <c r="C2330" s="72"/>
      <c r="D2330" s="72"/>
    </row>
    <row r="2331" spans="2:4" ht="12.75" x14ac:dyDescent="0.2">
      <c r="B2331" s="72"/>
      <c r="C2331" s="72"/>
      <c r="D2331" s="72"/>
    </row>
    <row r="2332" spans="2:4" ht="12.75" x14ac:dyDescent="0.2">
      <c r="B2332" s="72"/>
      <c r="C2332" s="72"/>
      <c r="D2332" s="72"/>
    </row>
    <row r="2333" spans="2:4" ht="12.75" x14ac:dyDescent="0.2">
      <c r="B2333" s="72"/>
      <c r="C2333" s="72"/>
      <c r="D2333" s="72"/>
    </row>
    <row r="2334" spans="2:4" ht="12.75" x14ac:dyDescent="0.2">
      <c r="B2334" s="72"/>
      <c r="C2334" s="72"/>
      <c r="D2334" s="72"/>
    </row>
    <row r="2335" spans="2:4" ht="12.75" x14ac:dyDescent="0.2">
      <c r="B2335" s="72"/>
      <c r="C2335" s="72"/>
      <c r="D2335" s="72"/>
    </row>
    <row r="2336" spans="2:4" ht="12.75" x14ac:dyDescent="0.2">
      <c r="B2336" s="72"/>
      <c r="C2336" s="72"/>
      <c r="D2336" s="72"/>
    </row>
    <row r="2337" spans="2:4" ht="12.75" x14ac:dyDescent="0.2">
      <c r="B2337" s="72"/>
      <c r="C2337" s="72"/>
      <c r="D2337" s="72"/>
    </row>
    <row r="2338" spans="2:4" ht="12.75" x14ac:dyDescent="0.2">
      <c r="B2338" s="72"/>
      <c r="C2338" s="72"/>
      <c r="D2338" s="72"/>
    </row>
    <row r="2339" spans="2:4" ht="12.75" x14ac:dyDescent="0.2">
      <c r="B2339" s="72"/>
      <c r="C2339" s="72"/>
      <c r="D2339" s="72"/>
    </row>
    <row r="2340" spans="2:4" ht="12.75" x14ac:dyDescent="0.2">
      <c r="B2340" s="72"/>
      <c r="C2340" s="72"/>
      <c r="D2340" s="72"/>
    </row>
    <row r="2341" spans="2:4" ht="12.75" x14ac:dyDescent="0.2">
      <c r="B2341" s="72"/>
      <c r="C2341" s="72"/>
      <c r="D2341" s="72"/>
    </row>
    <row r="2342" spans="2:4" ht="12.75" x14ac:dyDescent="0.2">
      <c r="B2342" s="72"/>
      <c r="C2342" s="72"/>
      <c r="D2342" s="72"/>
    </row>
    <row r="2343" spans="2:4" ht="12.75" x14ac:dyDescent="0.2">
      <c r="B2343" s="72"/>
      <c r="C2343" s="72"/>
      <c r="D2343" s="72"/>
    </row>
    <row r="2344" spans="2:4" ht="12.75" x14ac:dyDescent="0.2">
      <c r="B2344" s="72"/>
      <c r="C2344" s="72"/>
      <c r="D2344" s="72"/>
    </row>
    <row r="2345" spans="2:4" ht="12.75" x14ac:dyDescent="0.2">
      <c r="B2345" s="72"/>
      <c r="C2345" s="72"/>
      <c r="D2345" s="72"/>
    </row>
    <row r="2346" spans="2:4" ht="12.75" x14ac:dyDescent="0.2">
      <c r="B2346" s="72"/>
      <c r="C2346" s="72"/>
      <c r="D2346" s="72"/>
    </row>
    <row r="2347" spans="2:4" ht="12.75" x14ac:dyDescent="0.2">
      <c r="B2347" s="72"/>
      <c r="C2347" s="72"/>
      <c r="D2347" s="72"/>
    </row>
    <row r="2348" spans="2:4" ht="12.75" x14ac:dyDescent="0.2">
      <c r="B2348" s="72"/>
      <c r="C2348" s="72"/>
      <c r="D2348" s="72"/>
    </row>
    <row r="2349" spans="2:4" ht="12.75" x14ac:dyDescent="0.2">
      <c r="B2349" s="72"/>
      <c r="C2349" s="72"/>
      <c r="D2349" s="72"/>
    </row>
    <row r="2350" spans="2:4" ht="12.75" x14ac:dyDescent="0.2">
      <c r="B2350" s="72"/>
      <c r="C2350" s="72"/>
      <c r="D2350" s="72"/>
    </row>
    <row r="2351" spans="2:4" ht="12.75" x14ac:dyDescent="0.2">
      <c r="B2351" s="72"/>
      <c r="C2351" s="72"/>
      <c r="D2351" s="72"/>
    </row>
    <row r="2352" spans="2:4" ht="12.75" x14ac:dyDescent="0.2">
      <c r="B2352" s="72"/>
      <c r="C2352" s="72"/>
      <c r="D2352" s="72"/>
    </row>
    <row r="2353" spans="2:4" ht="12.75" x14ac:dyDescent="0.2">
      <c r="B2353" s="72"/>
      <c r="C2353" s="72"/>
      <c r="D2353" s="72"/>
    </row>
    <row r="2354" spans="2:4" ht="12.75" x14ac:dyDescent="0.2">
      <c r="B2354" s="72"/>
      <c r="C2354" s="72"/>
      <c r="D2354" s="72"/>
    </row>
    <row r="2355" spans="2:4" ht="12.75" x14ac:dyDescent="0.2">
      <c r="B2355" s="72"/>
      <c r="C2355" s="72"/>
      <c r="D2355" s="72"/>
    </row>
    <row r="2356" spans="2:4" ht="12.75" x14ac:dyDescent="0.2">
      <c r="B2356" s="72"/>
      <c r="C2356" s="72"/>
      <c r="D2356" s="72"/>
    </row>
    <row r="2357" spans="2:4" ht="12.75" x14ac:dyDescent="0.2">
      <c r="B2357" s="72"/>
      <c r="C2357" s="72"/>
      <c r="D2357" s="72"/>
    </row>
    <row r="2358" spans="2:4" ht="12.75" x14ac:dyDescent="0.2">
      <c r="B2358" s="72"/>
      <c r="C2358" s="72"/>
      <c r="D2358" s="72"/>
    </row>
    <row r="2359" spans="2:4" ht="12.75" x14ac:dyDescent="0.2">
      <c r="B2359" s="72"/>
      <c r="C2359" s="72"/>
      <c r="D2359" s="72"/>
    </row>
    <row r="2360" spans="2:4" ht="12.75" x14ac:dyDescent="0.2">
      <c r="B2360" s="72"/>
      <c r="C2360" s="72"/>
      <c r="D2360" s="72"/>
    </row>
    <row r="2361" spans="2:4" ht="12.75" x14ac:dyDescent="0.2">
      <c r="B2361" s="72"/>
      <c r="C2361" s="72"/>
      <c r="D2361" s="72"/>
    </row>
    <row r="2362" spans="2:4" ht="12.75" x14ac:dyDescent="0.2">
      <c r="B2362" s="72"/>
      <c r="C2362" s="72"/>
      <c r="D2362" s="72"/>
    </row>
    <row r="2363" spans="2:4" ht="12.75" x14ac:dyDescent="0.2">
      <c r="B2363" s="72"/>
      <c r="C2363" s="72"/>
      <c r="D2363" s="72"/>
    </row>
    <row r="2364" spans="2:4" ht="12.75" x14ac:dyDescent="0.2">
      <c r="B2364" s="72"/>
      <c r="C2364" s="72"/>
      <c r="D2364" s="72"/>
    </row>
    <row r="2365" spans="2:4" ht="12.75" x14ac:dyDescent="0.2">
      <c r="B2365" s="72"/>
      <c r="C2365" s="72"/>
      <c r="D2365" s="72"/>
    </row>
    <row r="2366" spans="2:4" ht="12.75" x14ac:dyDescent="0.2">
      <c r="B2366" s="72"/>
      <c r="C2366" s="72"/>
      <c r="D2366" s="72"/>
    </row>
    <row r="2367" spans="2:4" ht="12.75" x14ac:dyDescent="0.2">
      <c r="B2367" s="72"/>
      <c r="C2367" s="72"/>
      <c r="D2367" s="72"/>
    </row>
    <row r="2368" spans="2:4" ht="12.75" x14ac:dyDescent="0.2">
      <c r="B2368" s="72"/>
      <c r="C2368" s="72"/>
      <c r="D2368" s="72"/>
    </row>
    <row r="2369" spans="2:4" ht="12.75" x14ac:dyDescent="0.2">
      <c r="B2369" s="72"/>
      <c r="C2369" s="72"/>
      <c r="D2369" s="72"/>
    </row>
    <row r="2370" spans="2:4" ht="12.75" x14ac:dyDescent="0.2">
      <c r="B2370" s="72"/>
      <c r="C2370" s="72"/>
      <c r="D2370" s="72"/>
    </row>
    <row r="2371" spans="2:4" ht="12.75" x14ac:dyDescent="0.2">
      <c r="B2371" s="72"/>
      <c r="C2371" s="72"/>
      <c r="D2371" s="72"/>
    </row>
    <row r="2372" spans="2:4" ht="12.75" x14ac:dyDescent="0.2">
      <c r="B2372" s="72"/>
      <c r="C2372" s="72"/>
      <c r="D2372" s="72"/>
    </row>
    <row r="2373" spans="2:4" ht="12.75" x14ac:dyDescent="0.2">
      <c r="B2373" s="72"/>
      <c r="C2373" s="72"/>
      <c r="D2373" s="72"/>
    </row>
    <row r="2374" spans="2:4" ht="12.75" x14ac:dyDescent="0.2">
      <c r="B2374" s="72"/>
      <c r="C2374" s="72"/>
      <c r="D2374" s="72"/>
    </row>
    <row r="2375" spans="2:4" ht="12.75" x14ac:dyDescent="0.2">
      <c r="B2375" s="72"/>
      <c r="C2375" s="72"/>
      <c r="D2375" s="72"/>
    </row>
    <row r="2376" spans="2:4" ht="12.75" x14ac:dyDescent="0.2">
      <c r="B2376" s="72"/>
      <c r="C2376" s="72"/>
      <c r="D2376" s="72"/>
    </row>
    <row r="2377" spans="2:4" ht="12.75" x14ac:dyDescent="0.2">
      <c r="B2377" s="72"/>
      <c r="C2377" s="72"/>
      <c r="D2377" s="72"/>
    </row>
    <row r="2378" spans="2:4" ht="12.75" x14ac:dyDescent="0.2">
      <c r="B2378" s="72"/>
      <c r="C2378" s="72"/>
      <c r="D2378" s="72"/>
    </row>
    <row r="2379" spans="2:4" ht="12.75" x14ac:dyDescent="0.2">
      <c r="B2379" s="72"/>
      <c r="C2379" s="72"/>
      <c r="D2379" s="72"/>
    </row>
    <row r="2380" spans="2:4" ht="12.75" x14ac:dyDescent="0.2">
      <c r="B2380" s="72"/>
      <c r="C2380" s="72"/>
      <c r="D2380" s="72"/>
    </row>
    <row r="2381" spans="2:4" ht="12.75" x14ac:dyDescent="0.2">
      <c r="B2381" s="72"/>
      <c r="C2381" s="72"/>
      <c r="D2381" s="72"/>
    </row>
    <row r="2382" spans="2:4" ht="12.75" x14ac:dyDescent="0.2">
      <c r="B2382" s="72"/>
      <c r="C2382" s="72"/>
      <c r="D2382" s="72"/>
    </row>
    <row r="2383" spans="2:4" ht="12.75" x14ac:dyDescent="0.2">
      <c r="B2383" s="72"/>
      <c r="C2383" s="72"/>
      <c r="D2383" s="72"/>
    </row>
    <row r="2384" spans="2:4" ht="12.75" x14ac:dyDescent="0.2">
      <c r="B2384" s="72"/>
      <c r="C2384" s="72"/>
      <c r="D2384" s="72"/>
    </row>
    <row r="2385" spans="2:4" ht="12.75" x14ac:dyDescent="0.2">
      <c r="B2385" s="72"/>
      <c r="C2385" s="72"/>
      <c r="D2385" s="72"/>
    </row>
    <row r="2386" spans="2:4" ht="12.75" x14ac:dyDescent="0.2">
      <c r="B2386" s="72"/>
      <c r="C2386" s="72"/>
      <c r="D2386" s="72"/>
    </row>
    <row r="2387" spans="2:4" ht="12.75" x14ac:dyDescent="0.2">
      <c r="B2387" s="72"/>
      <c r="C2387" s="72"/>
      <c r="D2387" s="72"/>
    </row>
    <row r="2388" spans="2:4" ht="12.75" x14ac:dyDescent="0.2">
      <c r="B2388" s="72"/>
      <c r="C2388" s="72"/>
      <c r="D2388" s="72"/>
    </row>
    <row r="2389" spans="2:4" ht="12.75" x14ac:dyDescent="0.2">
      <c r="B2389" s="72"/>
      <c r="C2389" s="72"/>
      <c r="D2389" s="72"/>
    </row>
    <row r="2390" spans="2:4" ht="12.75" x14ac:dyDescent="0.2">
      <c r="B2390" s="72"/>
      <c r="C2390" s="72"/>
      <c r="D2390" s="72"/>
    </row>
    <row r="2391" spans="2:4" ht="12.75" x14ac:dyDescent="0.2">
      <c r="B2391" s="72"/>
      <c r="C2391" s="72"/>
      <c r="D2391" s="72"/>
    </row>
    <row r="2392" spans="2:4" ht="12.75" x14ac:dyDescent="0.2">
      <c r="B2392" s="72"/>
      <c r="C2392" s="72"/>
      <c r="D2392" s="72"/>
    </row>
    <row r="2393" spans="2:4" ht="12.75" x14ac:dyDescent="0.2">
      <c r="B2393" s="72"/>
      <c r="C2393" s="72"/>
      <c r="D2393" s="72"/>
    </row>
    <row r="2394" spans="2:4" ht="12.75" x14ac:dyDescent="0.2">
      <c r="B2394" s="72"/>
      <c r="C2394" s="72"/>
      <c r="D2394" s="72"/>
    </row>
    <row r="2395" spans="2:4" ht="12.75" x14ac:dyDescent="0.2">
      <c r="B2395" s="72"/>
      <c r="C2395" s="72"/>
      <c r="D2395" s="72"/>
    </row>
    <row r="2396" spans="2:4" ht="12.75" x14ac:dyDescent="0.2">
      <c r="B2396" s="72"/>
      <c r="C2396" s="72"/>
      <c r="D2396" s="72"/>
    </row>
    <row r="2397" spans="2:4" ht="12.75" x14ac:dyDescent="0.2">
      <c r="B2397" s="72"/>
      <c r="C2397" s="72"/>
      <c r="D2397" s="72"/>
    </row>
    <row r="2398" spans="2:4" ht="12.75" x14ac:dyDescent="0.2">
      <c r="B2398" s="72"/>
      <c r="C2398" s="72"/>
      <c r="D2398" s="72"/>
    </row>
    <row r="2399" spans="2:4" ht="12.75" x14ac:dyDescent="0.2">
      <c r="B2399" s="72"/>
      <c r="C2399" s="72"/>
      <c r="D2399" s="72"/>
    </row>
    <row r="2400" spans="2:4" ht="12.75" x14ac:dyDescent="0.2">
      <c r="B2400" s="72"/>
      <c r="C2400" s="72"/>
      <c r="D2400" s="72"/>
    </row>
    <row r="2401" spans="2:4" ht="12.75" x14ac:dyDescent="0.2">
      <c r="B2401" s="72"/>
      <c r="C2401" s="72"/>
      <c r="D2401" s="72"/>
    </row>
    <row r="2402" spans="2:4" ht="12.75" x14ac:dyDescent="0.2">
      <c r="B2402" s="72"/>
      <c r="C2402" s="72"/>
      <c r="D2402" s="72"/>
    </row>
    <row r="2403" spans="2:4" ht="12.75" x14ac:dyDescent="0.2">
      <c r="B2403" s="72"/>
      <c r="C2403" s="72"/>
      <c r="D2403" s="72"/>
    </row>
    <row r="2404" spans="2:4" ht="12.75" x14ac:dyDescent="0.2">
      <c r="B2404" s="72"/>
      <c r="C2404" s="72"/>
      <c r="D2404" s="72"/>
    </row>
    <row r="2405" spans="2:4" ht="12.75" x14ac:dyDescent="0.2">
      <c r="B2405" s="72"/>
      <c r="C2405" s="72"/>
      <c r="D2405" s="72"/>
    </row>
    <row r="2406" spans="2:4" ht="12.75" x14ac:dyDescent="0.2">
      <c r="B2406" s="72"/>
      <c r="C2406" s="72"/>
      <c r="D2406" s="72"/>
    </row>
    <row r="2407" spans="2:4" ht="12.75" x14ac:dyDescent="0.2">
      <c r="B2407" s="72"/>
      <c r="C2407" s="72"/>
      <c r="D2407" s="72"/>
    </row>
    <row r="2408" spans="2:4" ht="12.75" x14ac:dyDescent="0.2">
      <c r="B2408" s="72"/>
      <c r="C2408" s="72"/>
      <c r="D2408" s="72"/>
    </row>
    <row r="2409" spans="2:4" ht="12.75" x14ac:dyDescent="0.2">
      <c r="B2409" s="72"/>
      <c r="C2409" s="72"/>
      <c r="D2409" s="72"/>
    </row>
    <row r="2410" spans="2:4" ht="12.75" x14ac:dyDescent="0.2">
      <c r="B2410" s="72"/>
      <c r="C2410" s="72"/>
      <c r="D2410" s="72"/>
    </row>
    <row r="2411" spans="2:4" ht="12.75" x14ac:dyDescent="0.2">
      <c r="B2411" s="72"/>
      <c r="C2411" s="72"/>
      <c r="D2411" s="72"/>
    </row>
    <row r="2412" spans="2:4" ht="12.75" x14ac:dyDescent="0.2">
      <c r="B2412" s="72"/>
      <c r="C2412" s="72"/>
      <c r="D2412" s="72"/>
    </row>
    <row r="2413" spans="2:4" ht="12.75" x14ac:dyDescent="0.2">
      <c r="B2413" s="72"/>
      <c r="C2413" s="72"/>
      <c r="D2413" s="72"/>
    </row>
    <row r="2414" spans="2:4" ht="12.75" x14ac:dyDescent="0.2">
      <c r="B2414" s="72"/>
      <c r="C2414" s="72"/>
      <c r="D2414" s="72"/>
    </row>
    <row r="2415" spans="2:4" ht="12.75" x14ac:dyDescent="0.2">
      <c r="B2415" s="72"/>
      <c r="C2415" s="72"/>
      <c r="D2415" s="72"/>
    </row>
    <row r="2416" spans="2:4" ht="12.75" x14ac:dyDescent="0.2">
      <c r="B2416" s="72"/>
      <c r="C2416" s="72"/>
      <c r="D2416" s="72"/>
    </row>
    <row r="2417" spans="2:4" ht="12.75" x14ac:dyDescent="0.2">
      <c r="B2417" s="72"/>
      <c r="C2417" s="72"/>
      <c r="D2417" s="72"/>
    </row>
    <row r="2418" spans="2:4" ht="12.75" x14ac:dyDescent="0.2">
      <c r="B2418" s="72"/>
      <c r="C2418" s="72"/>
      <c r="D2418" s="72"/>
    </row>
    <row r="2419" spans="2:4" ht="12.75" x14ac:dyDescent="0.2">
      <c r="B2419" s="72"/>
      <c r="C2419" s="72"/>
      <c r="D2419" s="72"/>
    </row>
    <row r="2420" spans="2:4" ht="12.75" x14ac:dyDescent="0.2">
      <c r="B2420" s="72"/>
      <c r="C2420" s="72"/>
      <c r="D2420" s="72"/>
    </row>
    <row r="2421" spans="2:4" ht="12.75" x14ac:dyDescent="0.2">
      <c r="B2421" s="72"/>
      <c r="C2421" s="72"/>
      <c r="D2421" s="72"/>
    </row>
    <row r="2422" spans="2:4" ht="12.75" x14ac:dyDescent="0.2">
      <c r="B2422" s="72"/>
      <c r="C2422" s="72"/>
      <c r="D2422" s="72"/>
    </row>
    <row r="2423" spans="2:4" ht="12.75" x14ac:dyDescent="0.2">
      <c r="B2423" s="72"/>
      <c r="C2423" s="72"/>
      <c r="D2423" s="72"/>
    </row>
    <row r="2424" spans="2:4" ht="12.75" x14ac:dyDescent="0.2">
      <c r="B2424" s="72"/>
      <c r="C2424" s="72"/>
      <c r="D2424" s="72"/>
    </row>
    <row r="2425" spans="2:4" ht="12.75" x14ac:dyDescent="0.2">
      <c r="B2425" s="72"/>
      <c r="C2425" s="72"/>
      <c r="D2425" s="72"/>
    </row>
    <row r="2426" spans="2:4" ht="12.75" x14ac:dyDescent="0.2">
      <c r="B2426" s="72"/>
      <c r="C2426" s="72"/>
      <c r="D2426" s="72"/>
    </row>
    <row r="2427" spans="2:4" ht="12.75" x14ac:dyDescent="0.2">
      <c r="B2427" s="72"/>
      <c r="C2427" s="72"/>
      <c r="D2427" s="72"/>
    </row>
    <row r="2428" spans="2:4" ht="12.75" x14ac:dyDescent="0.2">
      <c r="B2428" s="72"/>
      <c r="C2428" s="72"/>
      <c r="D2428" s="72"/>
    </row>
    <row r="2429" spans="2:4" ht="12.75" x14ac:dyDescent="0.2">
      <c r="B2429" s="72"/>
      <c r="C2429" s="72"/>
      <c r="D2429" s="72"/>
    </row>
    <row r="2430" spans="2:4" ht="12.75" x14ac:dyDescent="0.2">
      <c r="B2430" s="72"/>
      <c r="C2430" s="72"/>
      <c r="D2430" s="72"/>
    </row>
    <row r="2431" spans="2:4" ht="12.75" x14ac:dyDescent="0.2">
      <c r="B2431" s="72"/>
      <c r="C2431" s="72"/>
      <c r="D2431" s="72"/>
    </row>
    <row r="2432" spans="2:4" ht="12.75" x14ac:dyDescent="0.2">
      <c r="B2432" s="72"/>
      <c r="C2432" s="72"/>
      <c r="D2432" s="72"/>
    </row>
    <row r="2433" spans="2:4" ht="12.75" x14ac:dyDescent="0.2">
      <c r="B2433" s="72"/>
      <c r="C2433" s="72"/>
      <c r="D2433" s="72"/>
    </row>
    <row r="2434" spans="2:4" ht="12.75" x14ac:dyDescent="0.2">
      <c r="B2434" s="72"/>
      <c r="C2434" s="72"/>
      <c r="D2434" s="72"/>
    </row>
    <row r="2435" spans="2:4" ht="12.75" x14ac:dyDescent="0.2">
      <c r="B2435" s="72"/>
      <c r="C2435" s="72"/>
      <c r="D2435" s="72"/>
    </row>
    <row r="2436" spans="2:4" ht="12.75" x14ac:dyDescent="0.2">
      <c r="B2436" s="72"/>
      <c r="C2436" s="72"/>
      <c r="D2436" s="72"/>
    </row>
    <row r="2437" spans="2:4" ht="12.75" x14ac:dyDescent="0.2">
      <c r="B2437" s="72"/>
      <c r="C2437" s="72"/>
      <c r="D2437" s="72"/>
    </row>
    <row r="2438" spans="2:4" ht="12.75" x14ac:dyDescent="0.2">
      <c r="B2438" s="72"/>
      <c r="C2438" s="72"/>
      <c r="D2438" s="72"/>
    </row>
    <row r="2439" spans="2:4" ht="12.75" x14ac:dyDescent="0.2">
      <c r="B2439" s="72"/>
      <c r="C2439" s="72"/>
      <c r="D2439" s="72"/>
    </row>
    <row r="2440" spans="2:4" ht="12.75" x14ac:dyDescent="0.2">
      <c r="B2440" s="72"/>
      <c r="C2440" s="72"/>
      <c r="D2440" s="72"/>
    </row>
    <row r="2441" spans="2:4" ht="12.75" x14ac:dyDescent="0.2">
      <c r="B2441" s="72"/>
      <c r="C2441" s="72"/>
      <c r="D2441" s="72"/>
    </row>
    <row r="2442" spans="2:4" ht="12.75" x14ac:dyDescent="0.2">
      <c r="B2442" s="72"/>
      <c r="C2442" s="72"/>
      <c r="D2442" s="72"/>
    </row>
    <row r="2443" spans="2:4" ht="12.75" x14ac:dyDescent="0.2">
      <c r="B2443" s="72"/>
      <c r="C2443" s="72"/>
      <c r="D2443" s="72"/>
    </row>
    <row r="2444" spans="2:4" ht="12.75" x14ac:dyDescent="0.2">
      <c r="B2444" s="72"/>
      <c r="C2444" s="72"/>
      <c r="D2444" s="72"/>
    </row>
    <row r="2445" spans="2:4" ht="12.75" x14ac:dyDescent="0.2">
      <c r="B2445" s="72"/>
      <c r="C2445" s="72"/>
      <c r="D2445" s="72"/>
    </row>
    <row r="2446" spans="2:4" ht="12.75" x14ac:dyDescent="0.2">
      <c r="B2446" s="72"/>
      <c r="C2446" s="72"/>
      <c r="D2446" s="72"/>
    </row>
    <row r="2447" spans="2:4" ht="12.75" x14ac:dyDescent="0.2">
      <c r="B2447" s="72"/>
      <c r="C2447" s="72"/>
      <c r="D2447" s="72"/>
    </row>
    <row r="2448" spans="2:4" ht="12.75" x14ac:dyDescent="0.2">
      <c r="B2448" s="72"/>
      <c r="C2448" s="72"/>
      <c r="D2448" s="72"/>
    </row>
    <row r="2449" spans="2:4" ht="12.75" x14ac:dyDescent="0.2">
      <c r="B2449" s="72"/>
      <c r="C2449" s="72"/>
      <c r="D2449" s="72"/>
    </row>
    <row r="2450" spans="2:4" ht="12.75" x14ac:dyDescent="0.2">
      <c r="B2450" s="72"/>
      <c r="C2450" s="72"/>
      <c r="D2450" s="72"/>
    </row>
    <row r="2451" spans="2:4" ht="12.75" x14ac:dyDescent="0.2">
      <c r="B2451" s="72"/>
      <c r="C2451" s="72"/>
      <c r="D2451" s="72"/>
    </row>
    <row r="2452" spans="2:4" ht="12.75" x14ac:dyDescent="0.2">
      <c r="B2452" s="72"/>
      <c r="C2452" s="72"/>
      <c r="D2452" s="72"/>
    </row>
    <row r="2453" spans="2:4" ht="12.75" x14ac:dyDescent="0.2">
      <c r="B2453" s="72"/>
      <c r="C2453" s="72"/>
      <c r="D2453" s="72"/>
    </row>
    <row r="2454" spans="2:4" ht="12.75" x14ac:dyDescent="0.2">
      <c r="B2454" s="72"/>
      <c r="C2454" s="72"/>
      <c r="D2454" s="72"/>
    </row>
    <row r="2455" spans="2:4" ht="12.75" x14ac:dyDescent="0.2">
      <c r="B2455" s="72"/>
      <c r="C2455" s="72"/>
      <c r="D2455" s="72"/>
    </row>
    <row r="2456" spans="2:4" ht="12.75" x14ac:dyDescent="0.2">
      <c r="B2456" s="72"/>
      <c r="C2456" s="72"/>
      <c r="D2456" s="72"/>
    </row>
    <row r="2457" spans="2:4" ht="12.75" x14ac:dyDescent="0.2">
      <c r="B2457" s="72"/>
      <c r="C2457" s="72"/>
      <c r="D2457" s="72"/>
    </row>
    <row r="2458" spans="2:4" ht="12.75" x14ac:dyDescent="0.2">
      <c r="B2458" s="72"/>
      <c r="C2458" s="72"/>
      <c r="D2458" s="72"/>
    </row>
    <row r="2459" spans="2:4" ht="12.75" x14ac:dyDescent="0.2">
      <c r="B2459" s="72"/>
      <c r="C2459" s="72"/>
      <c r="D2459" s="72"/>
    </row>
    <row r="2460" spans="2:4" ht="12.75" x14ac:dyDescent="0.2">
      <c r="B2460" s="72"/>
      <c r="C2460" s="72"/>
      <c r="D2460" s="72"/>
    </row>
    <row r="2461" spans="2:4" ht="12.75" x14ac:dyDescent="0.2">
      <c r="B2461" s="72"/>
      <c r="C2461" s="72"/>
      <c r="D2461" s="72"/>
    </row>
    <row r="2462" spans="2:4" ht="12.75" x14ac:dyDescent="0.2">
      <c r="B2462" s="72"/>
      <c r="C2462" s="72"/>
      <c r="D2462" s="72"/>
    </row>
    <row r="2463" spans="2:4" ht="12.75" x14ac:dyDescent="0.2">
      <c r="B2463" s="72"/>
      <c r="C2463" s="72"/>
      <c r="D2463" s="72"/>
    </row>
    <row r="2464" spans="2:4" ht="12.75" x14ac:dyDescent="0.2">
      <c r="B2464" s="72"/>
      <c r="C2464" s="72"/>
      <c r="D2464" s="72"/>
    </row>
    <row r="2465" spans="2:4" ht="12.75" x14ac:dyDescent="0.2">
      <c r="B2465" s="72"/>
      <c r="C2465" s="72"/>
      <c r="D2465" s="72"/>
    </row>
    <row r="2466" spans="2:4" ht="12.75" x14ac:dyDescent="0.2">
      <c r="B2466" s="72"/>
      <c r="C2466" s="72"/>
      <c r="D2466" s="72"/>
    </row>
    <row r="2467" spans="2:4" ht="12.75" x14ac:dyDescent="0.2">
      <c r="B2467" s="72"/>
      <c r="C2467" s="72"/>
      <c r="D2467" s="72"/>
    </row>
    <row r="2468" spans="2:4" ht="12.75" x14ac:dyDescent="0.2">
      <c r="B2468" s="72"/>
      <c r="C2468" s="72"/>
      <c r="D2468" s="72"/>
    </row>
    <row r="2469" spans="2:4" ht="12.75" x14ac:dyDescent="0.2">
      <c r="B2469" s="72"/>
      <c r="C2469" s="72"/>
      <c r="D2469" s="72"/>
    </row>
    <row r="2470" spans="2:4" ht="12.75" x14ac:dyDescent="0.2">
      <c r="B2470" s="72"/>
      <c r="C2470" s="72"/>
      <c r="D2470" s="72"/>
    </row>
    <row r="2471" spans="2:4" ht="12.75" x14ac:dyDescent="0.2">
      <c r="B2471" s="72"/>
      <c r="C2471" s="72"/>
      <c r="D2471" s="72"/>
    </row>
    <row r="2472" spans="2:4" ht="12.75" x14ac:dyDescent="0.2">
      <c r="B2472" s="72"/>
      <c r="C2472" s="72"/>
      <c r="D2472" s="72"/>
    </row>
    <row r="2473" spans="2:4" ht="12.75" x14ac:dyDescent="0.2">
      <c r="B2473" s="72"/>
      <c r="C2473" s="72"/>
      <c r="D2473" s="72"/>
    </row>
    <row r="2474" spans="2:4" ht="12.75" x14ac:dyDescent="0.2">
      <c r="B2474" s="72"/>
      <c r="C2474" s="72"/>
      <c r="D2474" s="72"/>
    </row>
    <row r="2475" spans="2:4" ht="12.75" x14ac:dyDescent="0.2">
      <c r="B2475" s="72"/>
      <c r="C2475" s="72"/>
      <c r="D2475" s="72"/>
    </row>
    <row r="2476" spans="2:4" ht="12.75" x14ac:dyDescent="0.2">
      <c r="B2476" s="72"/>
      <c r="C2476" s="72"/>
      <c r="D2476" s="72"/>
    </row>
    <row r="2477" spans="2:4" ht="12.75" x14ac:dyDescent="0.2">
      <c r="B2477" s="72"/>
      <c r="C2477" s="72"/>
      <c r="D2477" s="72"/>
    </row>
    <row r="2478" spans="2:4" ht="12.75" x14ac:dyDescent="0.2">
      <c r="B2478" s="72"/>
      <c r="C2478" s="72"/>
      <c r="D2478" s="72"/>
    </row>
    <row r="2479" spans="2:4" ht="12.75" x14ac:dyDescent="0.2">
      <c r="B2479" s="72"/>
      <c r="C2479" s="72"/>
      <c r="D2479" s="72"/>
    </row>
    <row r="2480" spans="2:4" ht="12.75" x14ac:dyDescent="0.2">
      <c r="B2480" s="72"/>
      <c r="C2480" s="72"/>
      <c r="D2480" s="72"/>
    </row>
    <row r="2481" spans="2:4" ht="12.75" x14ac:dyDescent="0.2">
      <c r="B2481" s="72"/>
      <c r="C2481" s="72"/>
      <c r="D2481" s="72"/>
    </row>
    <row r="2482" spans="2:4" ht="12.75" x14ac:dyDescent="0.2">
      <c r="B2482" s="72"/>
      <c r="C2482" s="72"/>
      <c r="D2482" s="72"/>
    </row>
    <row r="2483" spans="2:4" ht="12.75" x14ac:dyDescent="0.2">
      <c r="B2483" s="72"/>
      <c r="C2483" s="72"/>
      <c r="D2483" s="72"/>
    </row>
    <row r="2484" spans="2:4" ht="12.75" x14ac:dyDescent="0.2">
      <c r="B2484" s="72"/>
      <c r="C2484" s="72"/>
      <c r="D2484" s="72"/>
    </row>
    <row r="2485" spans="2:4" ht="12.75" x14ac:dyDescent="0.2">
      <c r="B2485" s="72"/>
      <c r="C2485" s="72"/>
      <c r="D2485" s="72"/>
    </row>
    <row r="2486" spans="2:4" ht="12.75" x14ac:dyDescent="0.2">
      <c r="B2486" s="72"/>
      <c r="C2486" s="72"/>
      <c r="D2486" s="72"/>
    </row>
    <row r="2487" spans="2:4" ht="12.75" x14ac:dyDescent="0.2">
      <c r="B2487" s="72"/>
      <c r="C2487" s="72"/>
      <c r="D2487" s="72"/>
    </row>
    <row r="2488" spans="2:4" ht="12.75" x14ac:dyDescent="0.2">
      <c r="B2488" s="72"/>
      <c r="C2488" s="72"/>
      <c r="D2488" s="72"/>
    </row>
    <row r="2489" spans="2:4" ht="12.75" x14ac:dyDescent="0.2">
      <c r="B2489" s="72"/>
      <c r="C2489" s="72"/>
      <c r="D2489" s="72"/>
    </row>
    <row r="2490" spans="2:4" ht="12.75" x14ac:dyDescent="0.2">
      <c r="B2490" s="72"/>
      <c r="C2490" s="72"/>
      <c r="D2490" s="72"/>
    </row>
    <row r="2491" spans="2:4" ht="12.75" x14ac:dyDescent="0.2">
      <c r="B2491" s="72"/>
      <c r="C2491" s="72"/>
      <c r="D2491" s="72"/>
    </row>
    <row r="2492" spans="2:4" ht="12.75" x14ac:dyDescent="0.2">
      <c r="B2492" s="72"/>
      <c r="C2492" s="72"/>
      <c r="D2492" s="72"/>
    </row>
    <row r="2493" spans="2:4" ht="12.75" x14ac:dyDescent="0.2">
      <c r="B2493" s="72"/>
      <c r="C2493" s="72"/>
      <c r="D2493" s="72"/>
    </row>
    <row r="2494" spans="2:4" ht="12.75" x14ac:dyDescent="0.2">
      <c r="B2494" s="72"/>
      <c r="C2494" s="72"/>
      <c r="D2494" s="72"/>
    </row>
    <row r="2495" spans="2:4" ht="12.75" x14ac:dyDescent="0.2">
      <c r="B2495" s="72"/>
      <c r="C2495" s="72"/>
      <c r="D2495" s="72"/>
    </row>
    <row r="2496" spans="2:4" ht="12.75" x14ac:dyDescent="0.2">
      <c r="B2496" s="72"/>
      <c r="C2496" s="72"/>
      <c r="D2496" s="72"/>
    </row>
    <row r="2497" spans="2:4" ht="12.75" x14ac:dyDescent="0.2">
      <c r="B2497" s="72"/>
      <c r="C2497" s="72"/>
      <c r="D2497" s="72"/>
    </row>
    <row r="2498" spans="2:4" ht="12.75" x14ac:dyDescent="0.2">
      <c r="B2498" s="72"/>
      <c r="C2498" s="72"/>
      <c r="D2498" s="72"/>
    </row>
    <row r="2499" spans="2:4" ht="12.75" x14ac:dyDescent="0.2">
      <c r="B2499" s="72"/>
      <c r="C2499" s="72"/>
      <c r="D2499" s="72"/>
    </row>
    <row r="2500" spans="2:4" ht="12.75" x14ac:dyDescent="0.2">
      <c r="B2500" s="72"/>
      <c r="C2500" s="72"/>
      <c r="D2500" s="72"/>
    </row>
    <row r="2501" spans="2:4" ht="12.75" x14ac:dyDescent="0.2">
      <c r="B2501" s="72"/>
      <c r="C2501" s="72"/>
      <c r="D2501" s="72"/>
    </row>
    <row r="2502" spans="2:4" ht="12.75" x14ac:dyDescent="0.2">
      <c r="B2502" s="72"/>
      <c r="C2502" s="72"/>
      <c r="D2502" s="72"/>
    </row>
    <row r="2503" spans="2:4" ht="12.75" x14ac:dyDescent="0.2">
      <c r="B2503" s="72"/>
      <c r="C2503" s="72"/>
      <c r="D2503" s="72"/>
    </row>
    <row r="2504" spans="2:4" ht="12.75" x14ac:dyDescent="0.2">
      <c r="B2504" s="72"/>
      <c r="C2504" s="72"/>
      <c r="D2504" s="72"/>
    </row>
    <row r="2505" spans="2:4" ht="12.75" x14ac:dyDescent="0.2">
      <c r="B2505" s="72"/>
      <c r="C2505" s="72"/>
      <c r="D2505" s="72"/>
    </row>
    <row r="2506" spans="2:4" ht="12.75" x14ac:dyDescent="0.2">
      <c r="B2506" s="72"/>
      <c r="C2506" s="72"/>
      <c r="D2506" s="72"/>
    </row>
    <row r="2507" spans="2:4" ht="12.75" x14ac:dyDescent="0.2">
      <c r="B2507" s="72"/>
      <c r="C2507" s="72"/>
      <c r="D2507" s="72"/>
    </row>
    <row r="2508" spans="2:4" ht="12.75" x14ac:dyDescent="0.2">
      <c r="B2508" s="72"/>
      <c r="C2508" s="72"/>
      <c r="D2508" s="72"/>
    </row>
    <row r="2509" spans="2:4" ht="12.75" x14ac:dyDescent="0.2">
      <c r="B2509" s="72"/>
      <c r="C2509" s="72"/>
      <c r="D2509" s="72"/>
    </row>
    <row r="2510" spans="2:4" ht="12.75" x14ac:dyDescent="0.2">
      <c r="B2510" s="72"/>
      <c r="C2510" s="72"/>
      <c r="D2510" s="72"/>
    </row>
    <row r="2511" spans="2:4" ht="12.75" x14ac:dyDescent="0.2">
      <c r="B2511" s="72"/>
      <c r="C2511" s="72"/>
      <c r="D2511" s="72"/>
    </row>
    <row r="2512" spans="2:4" ht="12.75" x14ac:dyDescent="0.2">
      <c r="B2512" s="72"/>
      <c r="C2512" s="72"/>
      <c r="D2512" s="72"/>
    </row>
    <row r="2513" spans="2:4" ht="12.75" x14ac:dyDescent="0.2">
      <c r="B2513" s="72"/>
      <c r="C2513" s="72"/>
      <c r="D2513" s="72"/>
    </row>
    <row r="2514" spans="2:4" ht="12.75" x14ac:dyDescent="0.2">
      <c r="B2514" s="72"/>
      <c r="C2514" s="72"/>
      <c r="D2514" s="72"/>
    </row>
    <row r="2515" spans="2:4" ht="12.75" x14ac:dyDescent="0.2">
      <c r="B2515" s="72"/>
      <c r="C2515" s="72"/>
      <c r="D2515" s="72"/>
    </row>
    <row r="2516" spans="2:4" ht="12.75" x14ac:dyDescent="0.2">
      <c r="B2516" s="72"/>
      <c r="C2516" s="72"/>
      <c r="D2516" s="72"/>
    </row>
    <row r="2517" spans="2:4" ht="12.75" x14ac:dyDescent="0.2">
      <c r="B2517" s="72"/>
      <c r="C2517" s="72"/>
      <c r="D2517" s="72"/>
    </row>
    <row r="2518" spans="2:4" ht="12.75" x14ac:dyDescent="0.2">
      <c r="B2518" s="72"/>
      <c r="C2518" s="72"/>
      <c r="D2518" s="72"/>
    </row>
    <row r="2519" spans="2:4" ht="12.75" x14ac:dyDescent="0.2">
      <c r="B2519" s="72"/>
      <c r="C2519" s="72"/>
      <c r="D2519" s="72"/>
    </row>
    <row r="2520" spans="2:4" ht="12.75" x14ac:dyDescent="0.2">
      <c r="B2520" s="72"/>
      <c r="C2520" s="72"/>
      <c r="D2520" s="72"/>
    </row>
    <row r="2521" spans="2:4" ht="12.75" x14ac:dyDescent="0.2">
      <c r="B2521" s="72"/>
      <c r="C2521" s="72"/>
      <c r="D2521" s="72"/>
    </row>
    <row r="2522" spans="2:4" ht="12.75" x14ac:dyDescent="0.2">
      <c r="B2522" s="72"/>
      <c r="C2522" s="72"/>
      <c r="D2522" s="72"/>
    </row>
    <row r="2523" spans="2:4" ht="12.75" x14ac:dyDescent="0.2">
      <c r="B2523" s="72"/>
      <c r="C2523" s="72"/>
      <c r="D2523" s="72"/>
    </row>
    <row r="2524" spans="2:4" ht="12.75" x14ac:dyDescent="0.2">
      <c r="B2524" s="72"/>
      <c r="C2524" s="72"/>
      <c r="D2524" s="72"/>
    </row>
    <row r="2525" spans="2:4" ht="12.75" x14ac:dyDescent="0.2">
      <c r="B2525" s="72"/>
      <c r="C2525" s="72"/>
      <c r="D2525" s="72"/>
    </row>
    <row r="2526" spans="2:4" ht="12.75" x14ac:dyDescent="0.2">
      <c r="B2526" s="72"/>
      <c r="C2526" s="72"/>
      <c r="D2526" s="72"/>
    </row>
    <row r="2527" spans="2:4" ht="12.75" x14ac:dyDescent="0.2">
      <c r="B2527" s="72"/>
      <c r="C2527" s="72"/>
      <c r="D2527" s="72"/>
    </row>
    <row r="2528" spans="2:4" ht="12.75" x14ac:dyDescent="0.2">
      <c r="B2528" s="72"/>
      <c r="C2528" s="72"/>
      <c r="D2528" s="72"/>
    </row>
    <row r="2529" spans="2:4" ht="12.75" x14ac:dyDescent="0.2">
      <c r="B2529" s="72"/>
      <c r="C2529" s="72"/>
      <c r="D2529" s="72"/>
    </row>
    <row r="2530" spans="2:4" ht="12.75" x14ac:dyDescent="0.2">
      <c r="B2530" s="72"/>
      <c r="C2530" s="72"/>
      <c r="D2530" s="72"/>
    </row>
    <row r="2531" spans="2:4" ht="12.75" x14ac:dyDescent="0.2">
      <c r="B2531" s="72"/>
      <c r="C2531" s="72"/>
      <c r="D2531" s="72"/>
    </row>
    <row r="2532" spans="2:4" ht="12.75" x14ac:dyDescent="0.2">
      <c r="B2532" s="72"/>
      <c r="C2532" s="72"/>
      <c r="D2532" s="72"/>
    </row>
    <row r="2533" spans="2:4" ht="12.75" x14ac:dyDescent="0.2">
      <c r="B2533" s="72"/>
      <c r="C2533" s="72"/>
      <c r="D2533" s="72"/>
    </row>
    <row r="2534" spans="2:4" ht="12.75" x14ac:dyDescent="0.2">
      <c r="B2534" s="72"/>
      <c r="C2534" s="72"/>
      <c r="D2534" s="72"/>
    </row>
    <row r="2535" spans="2:4" ht="12.75" x14ac:dyDescent="0.2">
      <c r="B2535" s="72"/>
      <c r="C2535" s="72"/>
      <c r="D2535" s="72"/>
    </row>
    <row r="2536" spans="2:4" ht="12.75" x14ac:dyDescent="0.2">
      <c r="B2536" s="72"/>
      <c r="C2536" s="72"/>
      <c r="D2536" s="72"/>
    </row>
    <row r="2537" spans="2:4" ht="12.75" x14ac:dyDescent="0.2">
      <c r="B2537" s="72"/>
      <c r="C2537" s="72"/>
      <c r="D2537" s="72"/>
    </row>
    <row r="2538" spans="2:4" ht="12.75" x14ac:dyDescent="0.2">
      <c r="B2538" s="72"/>
      <c r="C2538" s="72"/>
      <c r="D2538" s="72"/>
    </row>
    <row r="2539" spans="2:4" ht="12.75" x14ac:dyDescent="0.2">
      <c r="B2539" s="72"/>
      <c r="C2539" s="72"/>
      <c r="D2539" s="72"/>
    </row>
    <row r="2540" spans="2:4" ht="12.75" x14ac:dyDescent="0.2">
      <c r="B2540" s="72"/>
      <c r="C2540" s="72"/>
      <c r="D2540" s="72"/>
    </row>
    <row r="2541" spans="2:4" ht="12.75" x14ac:dyDescent="0.2">
      <c r="B2541" s="72"/>
      <c r="C2541" s="72"/>
      <c r="D2541" s="72"/>
    </row>
    <row r="2542" spans="2:4" ht="12.75" x14ac:dyDescent="0.2">
      <c r="B2542" s="72"/>
      <c r="C2542" s="72"/>
      <c r="D2542" s="72"/>
    </row>
    <row r="2543" spans="2:4" ht="12.75" x14ac:dyDescent="0.2">
      <c r="B2543" s="72"/>
      <c r="C2543" s="72"/>
      <c r="D2543" s="72"/>
    </row>
    <row r="2544" spans="2:4" ht="12.75" x14ac:dyDescent="0.2">
      <c r="B2544" s="72"/>
      <c r="C2544" s="72"/>
      <c r="D2544" s="72"/>
    </row>
    <row r="2545" spans="2:4" ht="12.75" x14ac:dyDescent="0.2">
      <c r="B2545" s="72"/>
      <c r="C2545" s="72"/>
      <c r="D2545" s="72"/>
    </row>
    <row r="2546" spans="2:4" ht="12.75" x14ac:dyDescent="0.2">
      <c r="B2546" s="72"/>
      <c r="C2546" s="72"/>
      <c r="D2546" s="72"/>
    </row>
    <row r="2547" spans="2:4" ht="12.75" x14ac:dyDescent="0.2">
      <c r="B2547" s="72"/>
      <c r="C2547" s="72"/>
      <c r="D2547" s="72"/>
    </row>
    <row r="2548" spans="2:4" ht="12.75" x14ac:dyDescent="0.2">
      <c r="B2548" s="72"/>
      <c r="C2548" s="72"/>
      <c r="D2548" s="72"/>
    </row>
    <row r="2549" spans="2:4" ht="12.75" x14ac:dyDescent="0.2">
      <c r="B2549" s="72"/>
      <c r="C2549" s="72"/>
      <c r="D2549" s="72"/>
    </row>
    <row r="2550" spans="2:4" ht="12.75" x14ac:dyDescent="0.2">
      <c r="B2550" s="72"/>
      <c r="C2550" s="72"/>
      <c r="D2550" s="72"/>
    </row>
    <row r="2551" spans="2:4" ht="12.75" x14ac:dyDescent="0.2">
      <c r="B2551" s="72"/>
      <c r="C2551" s="72"/>
      <c r="D2551" s="72"/>
    </row>
    <row r="2552" spans="2:4" ht="12.75" x14ac:dyDescent="0.2">
      <c r="B2552" s="72"/>
      <c r="C2552" s="72"/>
      <c r="D2552" s="72"/>
    </row>
    <row r="2553" spans="2:4" ht="12.75" x14ac:dyDescent="0.2">
      <c r="B2553" s="72"/>
      <c r="C2553" s="72"/>
      <c r="D2553" s="72"/>
    </row>
    <row r="2554" spans="2:4" ht="12.75" x14ac:dyDescent="0.2">
      <c r="B2554" s="72"/>
      <c r="C2554" s="72"/>
      <c r="D2554" s="72"/>
    </row>
    <row r="2555" spans="2:4" ht="12.75" x14ac:dyDescent="0.2">
      <c r="B2555" s="72"/>
      <c r="C2555" s="72"/>
      <c r="D2555" s="72"/>
    </row>
    <row r="2556" spans="2:4" ht="12.75" x14ac:dyDescent="0.2">
      <c r="B2556" s="72"/>
      <c r="C2556" s="72"/>
      <c r="D2556" s="72"/>
    </row>
    <row r="2557" spans="2:4" ht="12.75" x14ac:dyDescent="0.2">
      <c r="B2557" s="72"/>
      <c r="C2557" s="72"/>
      <c r="D2557" s="72"/>
    </row>
    <row r="2558" spans="2:4" ht="12.75" x14ac:dyDescent="0.2">
      <c r="B2558" s="72"/>
      <c r="C2558" s="72"/>
      <c r="D2558" s="72"/>
    </row>
    <row r="2559" spans="2:4" ht="12.75" x14ac:dyDescent="0.2">
      <c r="B2559" s="72"/>
      <c r="C2559" s="72"/>
      <c r="D2559" s="72"/>
    </row>
    <row r="2560" spans="2:4" ht="12.75" x14ac:dyDescent="0.2">
      <c r="B2560" s="72"/>
      <c r="C2560" s="72"/>
      <c r="D2560" s="72"/>
    </row>
    <row r="2561" spans="2:4" ht="12.75" x14ac:dyDescent="0.2">
      <c r="B2561" s="72"/>
      <c r="C2561" s="72"/>
      <c r="D2561" s="72"/>
    </row>
    <row r="2562" spans="2:4" ht="12.75" x14ac:dyDescent="0.2">
      <c r="B2562" s="72"/>
      <c r="C2562" s="72"/>
      <c r="D2562" s="72"/>
    </row>
    <row r="2563" spans="2:4" ht="12.75" x14ac:dyDescent="0.2">
      <c r="B2563" s="72"/>
      <c r="C2563" s="72"/>
      <c r="D2563" s="72"/>
    </row>
    <row r="2564" spans="2:4" ht="12.75" x14ac:dyDescent="0.2">
      <c r="B2564" s="72"/>
      <c r="C2564" s="72"/>
      <c r="D2564" s="72"/>
    </row>
    <row r="2565" spans="2:4" ht="12.75" x14ac:dyDescent="0.2">
      <c r="B2565" s="72"/>
      <c r="C2565" s="72"/>
      <c r="D2565" s="72"/>
    </row>
    <row r="2566" spans="2:4" ht="12.75" x14ac:dyDescent="0.2">
      <c r="B2566" s="72"/>
      <c r="C2566" s="72"/>
      <c r="D2566" s="72"/>
    </row>
    <row r="2567" spans="2:4" ht="12.75" x14ac:dyDescent="0.2">
      <c r="B2567" s="72"/>
      <c r="C2567" s="72"/>
      <c r="D2567" s="72"/>
    </row>
    <row r="2568" spans="2:4" ht="12.75" x14ac:dyDescent="0.2">
      <c r="B2568" s="72"/>
      <c r="C2568" s="72"/>
      <c r="D2568" s="72"/>
    </row>
    <row r="2569" spans="2:4" ht="12.75" x14ac:dyDescent="0.2">
      <c r="B2569" s="72"/>
      <c r="C2569" s="72"/>
      <c r="D2569" s="72"/>
    </row>
    <row r="2570" spans="2:4" ht="12.75" x14ac:dyDescent="0.2">
      <c r="B2570" s="72"/>
      <c r="C2570" s="72"/>
      <c r="D2570" s="72"/>
    </row>
    <row r="2571" spans="2:4" ht="12.75" x14ac:dyDescent="0.2">
      <c r="B2571" s="72"/>
      <c r="C2571" s="72"/>
      <c r="D2571" s="72"/>
    </row>
    <row r="2572" spans="2:4" ht="12.75" x14ac:dyDescent="0.2">
      <c r="B2572" s="72"/>
      <c r="C2572" s="72"/>
      <c r="D2572" s="72"/>
    </row>
    <row r="2573" spans="2:4" ht="12.75" x14ac:dyDescent="0.2">
      <c r="B2573" s="72"/>
      <c r="C2573" s="72"/>
      <c r="D2573" s="72"/>
    </row>
    <row r="2574" spans="2:4" ht="12.75" x14ac:dyDescent="0.2">
      <c r="B2574" s="72"/>
      <c r="C2574" s="72"/>
      <c r="D2574" s="72"/>
    </row>
    <row r="2575" spans="2:4" ht="12.75" x14ac:dyDescent="0.2">
      <c r="B2575" s="72"/>
      <c r="C2575" s="72"/>
      <c r="D2575" s="72"/>
    </row>
    <row r="2576" spans="2:4" ht="12.75" x14ac:dyDescent="0.2">
      <c r="B2576" s="72"/>
      <c r="C2576" s="72"/>
      <c r="D2576" s="72"/>
    </row>
    <row r="2577" spans="2:4" ht="12.75" x14ac:dyDescent="0.2">
      <c r="B2577" s="72"/>
      <c r="C2577" s="72"/>
      <c r="D2577" s="72"/>
    </row>
    <row r="2578" spans="2:4" ht="12.75" x14ac:dyDescent="0.2">
      <c r="B2578" s="72"/>
      <c r="C2578" s="72"/>
      <c r="D2578" s="72"/>
    </row>
    <row r="2579" spans="2:4" ht="12.75" x14ac:dyDescent="0.2">
      <c r="B2579" s="72"/>
      <c r="C2579" s="72"/>
      <c r="D2579" s="72"/>
    </row>
    <row r="2580" spans="2:4" ht="12.75" x14ac:dyDescent="0.2">
      <c r="B2580" s="72"/>
      <c r="C2580" s="72"/>
      <c r="D2580" s="72"/>
    </row>
    <row r="2581" spans="2:4" ht="12.75" x14ac:dyDescent="0.2">
      <c r="B2581" s="72"/>
      <c r="C2581" s="72"/>
      <c r="D2581" s="72"/>
    </row>
    <row r="2582" spans="2:4" ht="12.75" x14ac:dyDescent="0.2">
      <c r="B2582" s="72"/>
      <c r="C2582" s="72"/>
      <c r="D2582" s="72"/>
    </row>
    <row r="2583" spans="2:4" ht="12.75" x14ac:dyDescent="0.2">
      <c r="B2583" s="72"/>
      <c r="C2583" s="72"/>
      <c r="D2583" s="72"/>
    </row>
    <row r="2584" spans="2:4" ht="12.75" x14ac:dyDescent="0.2">
      <c r="B2584" s="72"/>
      <c r="C2584" s="72"/>
      <c r="D2584" s="72"/>
    </row>
    <row r="2585" spans="2:4" ht="12.75" x14ac:dyDescent="0.2">
      <c r="B2585" s="72"/>
      <c r="C2585" s="72"/>
      <c r="D2585" s="72"/>
    </row>
    <row r="2586" spans="2:4" ht="12.75" x14ac:dyDescent="0.2">
      <c r="B2586" s="72"/>
      <c r="C2586" s="72"/>
      <c r="D2586" s="72"/>
    </row>
    <row r="2587" spans="2:4" ht="12.75" x14ac:dyDescent="0.2">
      <c r="B2587" s="72"/>
      <c r="C2587" s="72"/>
      <c r="D2587" s="72"/>
    </row>
    <row r="2588" spans="2:4" ht="12.75" x14ac:dyDescent="0.2">
      <c r="B2588" s="72"/>
      <c r="C2588" s="72"/>
      <c r="D2588" s="72"/>
    </row>
    <row r="2589" spans="2:4" ht="12.75" x14ac:dyDescent="0.2">
      <c r="B2589" s="72"/>
      <c r="C2589" s="72"/>
      <c r="D2589" s="72"/>
    </row>
    <row r="2590" spans="2:4" ht="12.75" x14ac:dyDescent="0.2">
      <c r="B2590" s="72"/>
      <c r="C2590" s="72"/>
      <c r="D2590" s="72"/>
    </row>
    <row r="2591" spans="2:4" ht="12.75" x14ac:dyDescent="0.2">
      <c r="B2591" s="72"/>
      <c r="C2591" s="72"/>
      <c r="D2591" s="72"/>
    </row>
    <row r="2592" spans="2:4" ht="12.75" x14ac:dyDescent="0.2">
      <c r="B2592" s="72"/>
      <c r="C2592" s="72"/>
      <c r="D2592" s="72"/>
    </row>
    <row r="2593" spans="2:4" ht="12.75" x14ac:dyDescent="0.2">
      <c r="B2593" s="72"/>
      <c r="C2593" s="72"/>
      <c r="D2593" s="72"/>
    </row>
    <row r="2594" spans="2:4" ht="12.75" x14ac:dyDescent="0.2">
      <c r="B2594" s="72"/>
      <c r="C2594" s="72"/>
      <c r="D2594" s="72"/>
    </row>
    <row r="2595" spans="2:4" ht="12.75" x14ac:dyDescent="0.2">
      <c r="B2595" s="72"/>
      <c r="C2595" s="72"/>
      <c r="D2595" s="72"/>
    </row>
    <row r="2596" spans="2:4" ht="12.75" x14ac:dyDescent="0.2">
      <c r="B2596" s="72"/>
      <c r="C2596" s="72"/>
      <c r="D2596" s="72"/>
    </row>
    <row r="2597" spans="2:4" ht="12.75" x14ac:dyDescent="0.2">
      <c r="B2597" s="72"/>
      <c r="C2597" s="72"/>
      <c r="D2597" s="72"/>
    </row>
    <row r="2598" spans="2:4" ht="12.75" x14ac:dyDescent="0.2">
      <c r="B2598" s="72"/>
      <c r="C2598" s="72"/>
      <c r="D2598" s="72"/>
    </row>
    <row r="2599" spans="2:4" ht="12.75" x14ac:dyDescent="0.2">
      <c r="B2599" s="72"/>
      <c r="C2599" s="72"/>
      <c r="D2599" s="72"/>
    </row>
    <row r="2600" spans="2:4" ht="12.75" x14ac:dyDescent="0.2">
      <c r="B2600" s="72"/>
      <c r="C2600" s="72"/>
      <c r="D2600" s="72"/>
    </row>
    <row r="2601" spans="2:4" ht="12.75" x14ac:dyDescent="0.2">
      <c r="B2601" s="72"/>
      <c r="C2601" s="72"/>
      <c r="D2601" s="72"/>
    </row>
    <row r="2602" spans="2:4" ht="12.75" x14ac:dyDescent="0.2">
      <c r="B2602" s="72"/>
      <c r="C2602" s="72"/>
      <c r="D2602" s="72"/>
    </row>
    <row r="2603" spans="2:4" ht="12.75" x14ac:dyDescent="0.2">
      <c r="B2603" s="72"/>
      <c r="C2603" s="72"/>
      <c r="D2603" s="72"/>
    </row>
    <row r="2604" spans="2:4" ht="12.75" x14ac:dyDescent="0.2">
      <c r="B2604" s="72"/>
      <c r="C2604" s="72"/>
      <c r="D2604" s="72"/>
    </row>
    <row r="2605" spans="2:4" ht="12.75" x14ac:dyDescent="0.2">
      <c r="B2605" s="72"/>
      <c r="C2605" s="72"/>
      <c r="D2605" s="72"/>
    </row>
    <row r="2606" spans="2:4" ht="12.75" x14ac:dyDescent="0.2">
      <c r="B2606" s="72"/>
      <c r="C2606" s="72"/>
      <c r="D2606" s="72"/>
    </row>
    <row r="2607" spans="2:4" ht="12.75" x14ac:dyDescent="0.2">
      <c r="B2607" s="72"/>
      <c r="C2607" s="72"/>
      <c r="D2607" s="72"/>
    </row>
    <row r="2608" spans="2:4" ht="12.75" x14ac:dyDescent="0.2">
      <c r="B2608" s="72"/>
      <c r="C2608" s="72"/>
      <c r="D2608" s="72"/>
    </row>
    <row r="2609" spans="2:4" ht="12.75" x14ac:dyDescent="0.2">
      <c r="B2609" s="72"/>
      <c r="C2609" s="72"/>
      <c r="D2609" s="72"/>
    </row>
    <row r="2610" spans="2:4" ht="12.75" x14ac:dyDescent="0.2">
      <c r="B2610" s="72"/>
      <c r="C2610" s="72"/>
      <c r="D2610" s="72"/>
    </row>
    <row r="2611" spans="2:4" ht="12.75" x14ac:dyDescent="0.2">
      <c r="B2611" s="72"/>
      <c r="C2611" s="72"/>
      <c r="D2611" s="72"/>
    </row>
    <row r="2612" spans="2:4" ht="12.75" x14ac:dyDescent="0.2">
      <c r="B2612" s="72"/>
      <c r="C2612" s="72"/>
      <c r="D2612" s="72"/>
    </row>
    <row r="2613" spans="2:4" ht="12.75" x14ac:dyDescent="0.2">
      <c r="B2613" s="72"/>
      <c r="C2613" s="72"/>
      <c r="D2613" s="72"/>
    </row>
    <row r="2614" spans="2:4" ht="12.75" x14ac:dyDescent="0.2">
      <c r="B2614" s="72"/>
      <c r="C2614" s="72"/>
      <c r="D2614" s="72"/>
    </row>
    <row r="2615" spans="2:4" ht="12.75" x14ac:dyDescent="0.2">
      <c r="B2615" s="72"/>
      <c r="C2615" s="72"/>
      <c r="D2615" s="72"/>
    </row>
    <row r="2616" spans="2:4" ht="12.75" x14ac:dyDescent="0.2">
      <c r="B2616" s="72"/>
      <c r="C2616" s="72"/>
      <c r="D2616" s="72"/>
    </row>
    <row r="2617" spans="2:4" ht="12.75" x14ac:dyDescent="0.2">
      <c r="B2617" s="72"/>
      <c r="C2617" s="72"/>
      <c r="D2617" s="72"/>
    </row>
    <row r="2618" spans="2:4" ht="12.75" x14ac:dyDescent="0.2">
      <c r="B2618" s="72"/>
      <c r="C2618" s="72"/>
      <c r="D2618" s="72"/>
    </row>
    <row r="2619" spans="2:4" ht="12.75" x14ac:dyDescent="0.2">
      <c r="B2619" s="72"/>
      <c r="C2619" s="72"/>
      <c r="D2619" s="72"/>
    </row>
    <row r="2620" spans="2:4" ht="12.75" x14ac:dyDescent="0.2">
      <c r="B2620" s="72"/>
      <c r="C2620" s="72"/>
      <c r="D2620" s="72"/>
    </row>
    <row r="2621" spans="2:4" ht="12.75" x14ac:dyDescent="0.2">
      <c r="B2621" s="72"/>
      <c r="C2621" s="72"/>
      <c r="D2621" s="72"/>
    </row>
    <row r="2622" spans="2:4" ht="12.75" x14ac:dyDescent="0.2">
      <c r="B2622" s="72"/>
      <c r="C2622" s="72"/>
      <c r="D2622" s="72"/>
    </row>
    <row r="2623" spans="2:4" ht="12.75" x14ac:dyDescent="0.2">
      <c r="B2623" s="72"/>
      <c r="C2623" s="72"/>
      <c r="D2623" s="72"/>
    </row>
    <row r="2624" spans="2:4" ht="12.75" x14ac:dyDescent="0.2">
      <c r="B2624" s="72"/>
      <c r="C2624" s="72"/>
      <c r="D2624" s="72"/>
    </row>
    <row r="2625" spans="2:4" ht="12.75" x14ac:dyDescent="0.2">
      <c r="B2625" s="72"/>
      <c r="C2625" s="72"/>
      <c r="D2625" s="72"/>
    </row>
    <row r="2626" spans="2:4" ht="12.75" x14ac:dyDescent="0.2">
      <c r="B2626" s="72"/>
      <c r="C2626" s="72"/>
      <c r="D2626" s="72"/>
    </row>
    <row r="2627" spans="2:4" ht="12.75" x14ac:dyDescent="0.2">
      <c r="B2627" s="72"/>
      <c r="C2627" s="72"/>
      <c r="D2627" s="72"/>
    </row>
    <row r="2628" spans="2:4" ht="12.75" x14ac:dyDescent="0.2">
      <c r="B2628" s="72"/>
      <c r="C2628" s="72"/>
      <c r="D2628" s="72"/>
    </row>
    <row r="2629" spans="2:4" ht="12.75" x14ac:dyDescent="0.2">
      <c r="B2629" s="72"/>
      <c r="C2629" s="72"/>
      <c r="D2629" s="72"/>
    </row>
    <row r="2630" spans="2:4" ht="12.75" x14ac:dyDescent="0.2">
      <c r="B2630" s="72"/>
      <c r="C2630" s="72"/>
      <c r="D2630" s="72"/>
    </row>
    <row r="2631" spans="2:4" ht="12.75" x14ac:dyDescent="0.2">
      <c r="B2631" s="72"/>
      <c r="C2631" s="72"/>
      <c r="D2631" s="72"/>
    </row>
    <row r="2632" spans="2:4" ht="12.75" x14ac:dyDescent="0.2">
      <c r="B2632" s="72"/>
      <c r="C2632" s="72"/>
      <c r="D2632" s="72"/>
    </row>
    <row r="2633" spans="2:4" ht="12.75" x14ac:dyDescent="0.2">
      <c r="B2633" s="72"/>
      <c r="C2633" s="72"/>
      <c r="D2633" s="72"/>
    </row>
    <row r="2634" spans="2:4" ht="12.75" x14ac:dyDescent="0.2">
      <c r="B2634" s="72"/>
      <c r="C2634" s="72"/>
      <c r="D2634" s="72"/>
    </row>
    <row r="2635" spans="2:4" ht="12.75" x14ac:dyDescent="0.2">
      <c r="B2635" s="72"/>
      <c r="C2635" s="72"/>
      <c r="D2635" s="72"/>
    </row>
    <row r="2636" spans="2:4" ht="12.75" x14ac:dyDescent="0.2">
      <c r="B2636" s="72"/>
      <c r="C2636" s="72"/>
      <c r="D2636" s="72"/>
    </row>
    <row r="2637" spans="2:4" ht="12.75" x14ac:dyDescent="0.2">
      <c r="B2637" s="72"/>
      <c r="C2637" s="72"/>
      <c r="D2637" s="72"/>
    </row>
    <row r="2638" spans="2:4" ht="12.75" x14ac:dyDescent="0.2">
      <c r="B2638" s="72"/>
      <c r="C2638" s="72"/>
      <c r="D2638" s="72"/>
    </row>
    <row r="2639" spans="2:4" ht="12.75" x14ac:dyDescent="0.2">
      <c r="B2639" s="72"/>
      <c r="C2639" s="72"/>
      <c r="D2639" s="72"/>
    </row>
    <row r="2640" spans="2:4" ht="12.75" x14ac:dyDescent="0.2">
      <c r="B2640" s="72"/>
      <c r="C2640" s="72"/>
      <c r="D2640" s="72"/>
    </row>
    <row r="2641" spans="2:4" ht="12.75" x14ac:dyDescent="0.2">
      <c r="B2641" s="72"/>
      <c r="C2641" s="72"/>
      <c r="D2641" s="72"/>
    </row>
    <row r="2642" spans="2:4" ht="12.75" x14ac:dyDescent="0.2">
      <c r="B2642" s="72"/>
      <c r="C2642" s="72"/>
      <c r="D2642" s="72"/>
    </row>
    <row r="2643" spans="2:4" ht="12.75" x14ac:dyDescent="0.2">
      <c r="B2643" s="72"/>
      <c r="C2643" s="72"/>
      <c r="D2643" s="72"/>
    </row>
    <row r="2644" spans="2:4" ht="12.75" x14ac:dyDescent="0.2">
      <c r="B2644" s="72"/>
      <c r="C2644" s="72"/>
      <c r="D2644" s="72"/>
    </row>
    <row r="2645" spans="2:4" ht="12.75" x14ac:dyDescent="0.2">
      <c r="B2645" s="72"/>
      <c r="C2645" s="72"/>
      <c r="D2645" s="72"/>
    </row>
    <row r="2646" spans="2:4" ht="12.75" x14ac:dyDescent="0.2">
      <c r="B2646" s="72"/>
      <c r="C2646" s="72"/>
      <c r="D2646" s="72"/>
    </row>
    <row r="2647" spans="2:4" ht="12.75" x14ac:dyDescent="0.2">
      <c r="B2647" s="72"/>
      <c r="C2647" s="72"/>
      <c r="D2647" s="72"/>
    </row>
    <row r="2648" spans="2:4" ht="12.75" x14ac:dyDescent="0.2">
      <c r="B2648" s="72"/>
      <c r="C2648" s="72"/>
      <c r="D2648" s="72"/>
    </row>
    <row r="2649" spans="2:4" ht="12.75" x14ac:dyDescent="0.2">
      <c r="B2649" s="72"/>
      <c r="C2649" s="72"/>
      <c r="D2649" s="72"/>
    </row>
    <row r="2650" spans="2:4" ht="12.75" x14ac:dyDescent="0.2">
      <c r="B2650" s="72"/>
      <c r="C2650" s="72"/>
      <c r="D2650" s="72"/>
    </row>
    <row r="2651" spans="2:4" ht="12.75" x14ac:dyDescent="0.2">
      <c r="B2651" s="72"/>
      <c r="C2651" s="72"/>
      <c r="D2651" s="72"/>
    </row>
    <row r="2652" spans="2:4" ht="12.75" x14ac:dyDescent="0.2">
      <c r="B2652" s="72"/>
      <c r="C2652" s="72"/>
      <c r="D2652" s="72"/>
    </row>
    <row r="2653" spans="2:4" ht="12.75" x14ac:dyDescent="0.2">
      <c r="B2653" s="72"/>
      <c r="C2653" s="72"/>
      <c r="D2653" s="72"/>
    </row>
    <row r="2654" spans="2:4" ht="12.75" x14ac:dyDescent="0.2">
      <c r="B2654" s="72"/>
      <c r="C2654" s="72"/>
      <c r="D2654" s="72"/>
    </row>
    <row r="2655" spans="2:4" ht="12.75" x14ac:dyDescent="0.2">
      <c r="B2655" s="72"/>
      <c r="C2655" s="72"/>
      <c r="D2655" s="72"/>
    </row>
    <row r="2656" spans="2:4" ht="12.75" x14ac:dyDescent="0.2">
      <c r="B2656" s="72"/>
      <c r="C2656" s="72"/>
      <c r="D2656" s="72"/>
    </row>
    <row r="2657" spans="2:4" ht="12.75" x14ac:dyDescent="0.2">
      <c r="B2657" s="72"/>
      <c r="C2657" s="72"/>
      <c r="D2657" s="72"/>
    </row>
    <row r="2658" spans="2:4" ht="12.75" x14ac:dyDescent="0.2">
      <c r="B2658" s="72"/>
      <c r="C2658" s="72"/>
      <c r="D2658" s="72"/>
    </row>
    <row r="2659" spans="2:4" ht="12.75" x14ac:dyDescent="0.2">
      <c r="B2659" s="72"/>
      <c r="C2659" s="72"/>
      <c r="D2659" s="72"/>
    </row>
    <row r="2660" spans="2:4" ht="12.75" x14ac:dyDescent="0.2">
      <c r="B2660" s="72"/>
      <c r="C2660" s="72"/>
      <c r="D2660" s="72"/>
    </row>
    <row r="2661" spans="2:4" ht="12.75" x14ac:dyDescent="0.2">
      <c r="B2661" s="72"/>
      <c r="C2661" s="72"/>
      <c r="D2661" s="72"/>
    </row>
    <row r="2662" spans="2:4" ht="12.75" x14ac:dyDescent="0.2">
      <c r="B2662" s="72"/>
      <c r="C2662" s="72"/>
      <c r="D2662" s="72"/>
    </row>
    <row r="2663" spans="2:4" ht="12.75" x14ac:dyDescent="0.2">
      <c r="B2663" s="72"/>
      <c r="C2663" s="72"/>
      <c r="D2663" s="72"/>
    </row>
    <row r="2664" spans="2:4" ht="12.75" x14ac:dyDescent="0.2">
      <c r="B2664" s="72"/>
      <c r="C2664" s="72"/>
      <c r="D2664" s="72"/>
    </row>
    <row r="2665" spans="2:4" ht="12.75" x14ac:dyDescent="0.2">
      <c r="B2665" s="72"/>
      <c r="C2665" s="72"/>
      <c r="D2665" s="72"/>
    </row>
    <row r="2666" spans="2:4" ht="12.75" x14ac:dyDescent="0.2">
      <c r="B2666" s="72"/>
      <c r="C2666" s="72"/>
      <c r="D2666" s="72"/>
    </row>
    <row r="2667" spans="2:4" ht="12.75" x14ac:dyDescent="0.2">
      <c r="B2667" s="72"/>
      <c r="C2667" s="72"/>
      <c r="D2667" s="72"/>
    </row>
    <row r="2668" spans="2:4" ht="12.75" x14ac:dyDescent="0.2">
      <c r="B2668" s="72"/>
      <c r="C2668" s="72"/>
      <c r="D2668" s="72"/>
    </row>
    <row r="2669" spans="2:4" ht="12.75" x14ac:dyDescent="0.2">
      <c r="B2669" s="72"/>
      <c r="C2669" s="72"/>
      <c r="D2669" s="72"/>
    </row>
    <row r="2670" spans="2:4" ht="12.75" x14ac:dyDescent="0.2">
      <c r="B2670" s="72"/>
      <c r="C2670" s="72"/>
      <c r="D2670" s="72"/>
    </row>
    <row r="2671" spans="2:4" ht="12.75" x14ac:dyDescent="0.2">
      <c r="B2671" s="72"/>
      <c r="C2671" s="72"/>
      <c r="D2671" s="72"/>
    </row>
    <row r="2672" spans="2:4" ht="12.75" x14ac:dyDescent="0.2">
      <c r="B2672" s="72"/>
      <c r="C2672" s="72"/>
      <c r="D2672" s="72"/>
    </row>
    <row r="2673" spans="2:4" ht="12.75" x14ac:dyDescent="0.2">
      <c r="B2673" s="72"/>
      <c r="C2673" s="72"/>
      <c r="D2673" s="72"/>
    </row>
    <row r="2674" spans="2:4" ht="12.75" x14ac:dyDescent="0.2">
      <c r="B2674" s="72"/>
      <c r="C2674" s="72"/>
      <c r="D2674" s="72"/>
    </row>
    <row r="2675" spans="2:4" ht="12.75" x14ac:dyDescent="0.2">
      <c r="B2675" s="72"/>
      <c r="C2675" s="72"/>
      <c r="D2675" s="72"/>
    </row>
    <row r="2676" spans="2:4" ht="12.75" x14ac:dyDescent="0.2">
      <c r="B2676" s="72"/>
      <c r="C2676" s="72"/>
      <c r="D2676" s="72"/>
    </row>
    <row r="2677" spans="2:4" ht="12.75" x14ac:dyDescent="0.2">
      <c r="B2677" s="72"/>
      <c r="C2677" s="72"/>
      <c r="D2677" s="72"/>
    </row>
    <row r="2678" spans="2:4" ht="12.75" x14ac:dyDescent="0.2">
      <c r="B2678" s="72"/>
      <c r="C2678" s="72"/>
      <c r="D2678" s="72"/>
    </row>
    <row r="2679" spans="2:4" ht="12.75" x14ac:dyDescent="0.2">
      <c r="B2679" s="72"/>
      <c r="C2679" s="72"/>
      <c r="D2679" s="72"/>
    </row>
    <row r="2680" spans="2:4" ht="12.75" x14ac:dyDescent="0.2">
      <c r="B2680" s="72"/>
      <c r="C2680" s="72"/>
      <c r="D2680" s="72"/>
    </row>
    <row r="2681" spans="2:4" ht="12.75" x14ac:dyDescent="0.2">
      <c r="B2681" s="72"/>
      <c r="C2681" s="72"/>
      <c r="D2681" s="72"/>
    </row>
    <row r="2682" spans="2:4" ht="12.75" x14ac:dyDescent="0.2">
      <c r="B2682" s="72"/>
      <c r="C2682" s="72"/>
      <c r="D2682" s="72"/>
    </row>
    <row r="2683" spans="2:4" ht="12.75" x14ac:dyDescent="0.2">
      <c r="B2683" s="72"/>
      <c r="C2683" s="72"/>
      <c r="D2683" s="72"/>
    </row>
    <row r="2684" spans="2:4" ht="12.75" x14ac:dyDescent="0.2">
      <c r="B2684" s="72"/>
      <c r="C2684" s="72"/>
      <c r="D2684" s="72"/>
    </row>
    <row r="2685" spans="2:4" ht="12.75" x14ac:dyDescent="0.2">
      <c r="B2685" s="72"/>
      <c r="C2685" s="72"/>
      <c r="D2685" s="72"/>
    </row>
    <row r="2686" spans="2:4" ht="12.75" x14ac:dyDescent="0.2">
      <c r="B2686" s="72"/>
      <c r="C2686" s="72"/>
      <c r="D2686" s="72"/>
    </row>
    <row r="2687" spans="2:4" ht="12.75" x14ac:dyDescent="0.2">
      <c r="B2687" s="72"/>
      <c r="C2687" s="72"/>
      <c r="D2687" s="72"/>
    </row>
    <row r="2688" spans="2:4" ht="12.75" x14ac:dyDescent="0.2">
      <c r="B2688" s="72"/>
      <c r="C2688" s="72"/>
      <c r="D2688" s="72"/>
    </row>
    <row r="2689" spans="2:4" ht="12.75" x14ac:dyDescent="0.2">
      <c r="B2689" s="72"/>
      <c r="C2689" s="72"/>
      <c r="D2689" s="72"/>
    </row>
    <row r="2690" spans="2:4" ht="12.75" x14ac:dyDescent="0.2">
      <c r="B2690" s="72"/>
      <c r="C2690" s="72"/>
      <c r="D2690" s="72"/>
    </row>
    <row r="2691" spans="2:4" ht="12.75" x14ac:dyDescent="0.2">
      <c r="B2691" s="72"/>
      <c r="C2691" s="72"/>
      <c r="D2691" s="72"/>
    </row>
    <row r="2692" spans="2:4" ht="12.75" x14ac:dyDescent="0.2">
      <c r="B2692" s="72"/>
      <c r="C2692" s="72"/>
      <c r="D2692" s="72"/>
    </row>
    <row r="2693" spans="2:4" ht="12.75" x14ac:dyDescent="0.2">
      <c r="B2693" s="72"/>
      <c r="C2693" s="72"/>
      <c r="D2693" s="72"/>
    </row>
    <row r="2694" spans="2:4" ht="12.75" x14ac:dyDescent="0.2">
      <c r="B2694" s="72"/>
      <c r="C2694" s="72"/>
      <c r="D2694" s="72"/>
    </row>
    <row r="2695" spans="2:4" ht="12.75" x14ac:dyDescent="0.2">
      <c r="B2695" s="72"/>
      <c r="C2695" s="72"/>
      <c r="D2695" s="72"/>
    </row>
    <row r="2696" spans="2:4" ht="12.75" x14ac:dyDescent="0.2">
      <c r="B2696" s="72"/>
      <c r="C2696" s="72"/>
      <c r="D2696" s="72"/>
    </row>
    <row r="2697" spans="2:4" ht="12.75" x14ac:dyDescent="0.2">
      <c r="B2697" s="72"/>
      <c r="C2697" s="72"/>
      <c r="D2697" s="72"/>
    </row>
    <row r="2698" spans="2:4" ht="12.75" x14ac:dyDescent="0.2">
      <c r="B2698" s="72"/>
      <c r="C2698" s="72"/>
      <c r="D2698" s="72"/>
    </row>
    <row r="2699" spans="2:4" ht="12.75" x14ac:dyDescent="0.2">
      <c r="B2699" s="72"/>
      <c r="C2699" s="72"/>
      <c r="D2699" s="72"/>
    </row>
    <row r="2700" spans="2:4" ht="12.75" x14ac:dyDescent="0.2">
      <c r="B2700" s="72"/>
      <c r="C2700" s="72"/>
      <c r="D2700" s="72"/>
    </row>
    <row r="2701" spans="2:4" ht="12.75" x14ac:dyDescent="0.2">
      <c r="B2701" s="72"/>
      <c r="C2701" s="72"/>
      <c r="D2701" s="72"/>
    </row>
    <row r="2702" spans="2:4" ht="12.75" x14ac:dyDescent="0.2">
      <c r="B2702" s="72"/>
      <c r="C2702" s="72"/>
      <c r="D2702" s="72"/>
    </row>
    <row r="2703" spans="2:4" ht="12.75" x14ac:dyDescent="0.2">
      <c r="B2703" s="72"/>
      <c r="C2703" s="72"/>
      <c r="D2703" s="72"/>
    </row>
    <row r="2704" spans="2:4" ht="12.75" x14ac:dyDescent="0.2">
      <c r="B2704" s="72"/>
      <c r="C2704" s="72"/>
      <c r="D2704" s="72"/>
    </row>
    <row r="2705" spans="2:4" ht="12.75" x14ac:dyDescent="0.2">
      <c r="B2705" s="72"/>
      <c r="C2705" s="72"/>
      <c r="D2705" s="72"/>
    </row>
    <row r="2706" spans="2:4" ht="12.75" x14ac:dyDescent="0.2">
      <c r="B2706" s="72"/>
      <c r="C2706" s="72"/>
      <c r="D2706" s="72"/>
    </row>
    <row r="2707" spans="2:4" ht="12.75" x14ac:dyDescent="0.2">
      <c r="B2707" s="72"/>
      <c r="C2707" s="72"/>
      <c r="D2707" s="72"/>
    </row>
    <row r="2708" spans="2:4" ht="12.75" x14ac:dyDescent="0.2">
      <c r="B2708" s="72"/>
      <c r="C2708" s="72"/>
      <c r="D2708" s="72"/>
    </row>
    <row r="2709" spans="2:4" ht="12.75" x14ac:dyDescent="0.2">
      <c r="B2709" s="72"/>
      <c r="C2709" s="72"/>
      <c r="D2709" s="72"/>
    </row>
    <row r="2710" spans="2:4" ht="12.75" x14ac:dyDescent="0.2">
      <c r="B2710" s="72"/>
      <c r="C2710" s="72"/>
      <c r="D2710" s="72"/>
    </row>
    <row r="2711" spans="2:4" ht="12.75" x14ac:dyDescent="0.2">
      <c r="B2711" s="72"/>
      <c r="C2711" s="72"/>
      <c r="D2711" s="72"/>
    </row>
    <row r="2712" spans="2:4" ht="12.75" x14ac:dyDescent="0.2">
      <c r="B2712" s="72"/>
      <c r="C2712" s="72"/>
      <c r="D2712" s="72"/>
    </row>
    <row r="2713" spans="2:4" ht="12.75" x14ac:dyDescent="0.2">
      <c r="B2713" s="72"/>
      <c r="C2713" s="72"/>
      <c r="D2713" s="72"/>
    </row>
    <row r="2714" spans="2:4" ht="12.75" x14ac:dyDescent="0.2">
      <c r="B2714" s="72"/>
      <c r="C2714" s="72"/>
      <c r="D2714" s="72"/>
    </row>
    <row r="2715" spans="2:4" ht="12.75" x14ac:dyDescent="0.2">
      <c r="B2715" s="72"/>
      <c r="C2715" s="72"/>
      <c r="D2715" s="72"/>
    </row>
    <row r="2716" spans="2:4" ht="12.75" x14ac:dyDescent="0.2">
      <c r="B2716" s="72"/>
      <c r="C2716" s="72"/>
      <c r="D2716" s="72"/>
    </row>
    <row r="2717" spans="2:4" ht="12.75" x14ac:dyDescent="0.2">
      <c r="B2717" s="72"/>
      <c r="C2717" s="72"/>
      <c r="D2717" s="72"/>
    </row>
    <row r="2718" spans="2:4" ht="12.75" x14ac:dyDescent="0.2">
      <c r="B2718" s="72"/>
      <c r="C2718" s="72"/>
      <c r="D2718" s="72"/>
    </row>
    <row r="2719" spans="2:4" ht="12.75" x14ac:dyDescent="0.2">
      <c r="B2719" s="72"/>
      <c r="C2719" s="72"/>
      <c r="D2719" s="72"/>
    </row>
    <row r="2720" spans="2:4" ht="12.75" x14ac:dyDescent="0.2">
      <c r="B2720" s="72"/>
      <c r="C2720" s="72"/>
      <c r="D2720" s="72"/>
    </row>
    <row r="2721" spans="2:4" ht="12.75" x14ac:dyDescent="0.2">
      <c r="B2721" s="72"/>
      <c r="C2721" s="72"/>
      <c r="D2721" s="72"/>
    </row>
    <row r="2722" spans="2:4" ht="12.75" x14ac:dyDescent="0.2">
      <c r="B2722" s="72"/>
      <c r="C2722" s="72"/>
      <c r="D2722" s="72"/>
    </row>
    <row r="2723" spans="2:4" ht="12.75" x14ac:dyDescent="0.2">
      <c r="B2723" s="72"/>
      <c r="C2723" s="72"/>
      <c r="D2723" s="72"/>
    </row>
    <row r="2724" spans="2:4" ht="12.75" x14ac:dyDescent="0.2">
      <c r="B2724" s="72"/>
      <c r="C2724" s="72"/>
      <c r="D2724" s="72"/>
    </row>
    <row r="2725" spans="2:4" ht="12.75" x14ac:dyDescent="0.2">
      <c r="B2725" s="72"/>
      <c r="C2725" s="72"/>
      <c r="D2725" s="72"/>
    </row>
    <row r="2726" spans="2:4" ht="12.75" x14ac:dyDescent="0.2">
      <c r="B2726" s="72"/>
      <c r="C2726" s="72"/>
      <c r="D2726" s="72"/>
    </row>
    <row r="2727" spans="2:4" ht="12.75" x14ac:dyDescent="0.2">
      <c r="B2727" s="72"/>
      <c r="C2727" s="72"/>
      <c r="D2727" s="72"/>
    </row>
    <row r="2728" spans="2:4" ht="12.75" x14ac:dyDescent="0.2">
      <c r="B2728" s="72"/>
      <c r="C2728" s="72"/>
      <c r="D2728" s="72"/>
    </row>
    <row r="2729" spans="2:4" ht="12.75" x14ac:dyDescent="0.2">
      <c r="B2729" s="72"/>
      <c r="C2729" s="72"/>
      <c r="D2729" s="72"/>
    </row>
    <row r="2730" spans="2:4" ht="12.75" x14ac:dyDescent="0.2">
      <c r="B2730" s="72"/>
      <c r="C2730" s="72"/>
      <c r="D2730" s="72"/>
    </row>
    <row r="2731" spans="2:4" ht="12.75" x14ac:dyDescent="0.2">
      <c r="B2731" s="72"/>
      <c r="C2731" s="72"/>
      <c r="D2731" s="72"/>
    </row>
    <row r="2732" spans="2:4" ht="12.75" x14ac:dyDescent="0.2">
      <c r="B2732" s="72"/>
      <c r="C2732" s="72"/>
      <c r="D2732" s="72"/>
    </row>
    <row r="2733" spans="2:4" ht="12.75" x14ac:dyDescent="0.2">
      <c r="B2733" s="72"/>
      <c r="C2733" s="72"/>
      <c r="D2733" s="72"/>
    </row>
    <row r="2734" spans="2:4" ht="12.75" x14ac:dyDescent="0.2">
      <c r="B2734" s="72"/>
      <c r="C2734" s="72"/>
      <c r="D2734" s="72"/>
    </row>
    <row r="2735" spans="2:4" ht="12.75" x14ac:dyDescent="0.2">
      <c r="B2735" s="72"/>
      <c r="C2735" s="72"/>
      <c r="D2735" s="72"/>
    </row>
    <row r="2736" spans="2:4" ht="12.75" x14ac:dyDescent="0.2">
      <c r="B2736" s="72"/>
      <c r="C2736" s="72"/>
      <c r="D2736" s="72"/>
    </row>
    <row r="2737" spans="2:4" ht="12.75" x14ac:dyDescent="0.2">
      <c r="B2737" s="72"/>
      <c r="C2737" s="72"/>
      <c r="D2737" s="72"/>
    </row>
    <row r="2738" spans="2:4" ht="12.75" x14ac:dyDescent="0.2">
      <c r="B2738" s="72"/>
      <c r="C2738" s="72"/>
      <c r="D2738" s="72"/>
    </row>
    <row r="2739" spans="2:4" ht="12.75" x14ac:dyDescent="0.2">
      <c r="B2739" s="72"/>
      <c r="C2739" s="72"/>
      <c r="D2739" s="72"/>
    </row>
    <row r="2740" spans="2:4" ht="12.75" x14ac:dyDescent="0.2">
      <c r="B2740" s="72"/>
      <c r="C2740" s="72"/>
      <c r="D2740" s="72"/>
    </row>
    <row r="2741" spans="2:4" ht="12.75" x14ac:dyDescent="0.2">
      <c r="B2741" s="72"/>
      <c r="C2741" s="72"/>
      <c r="D2741" s="72"/>
    </row>
    <row r="2742" spans="2:4" ht="12.75" x14ac:dyDescent="0.2">
      <c r="B2742" s="72"/>
      <c r="C2742" s="72"/>
      <c r="D2742" s="72"/>
    </row>
    <row r="2743" spans="2:4" ht="12.75" x14ac:dyDescent="0.2">
      <c r="B2743" s="72"/>
      <c r="C2743" s="72"/>
      <c r="D2743" s="72"/>
    </row>
    <row r="2744" spans="2:4" ht="12.75" x14ac:dyDescent="0.2">
      <c r="B2744" s="72"/>
      <c r="C2744" s="72"/>
      <c r="D2744" s="72"/>
    </row>
    <row r="2745" spans="2:4" ht="12.75" x14ac:dyDescent="0.2">
      <c r="B2745" s="72"/>
      <c r="C2745" s="72"/>
      <c r="D2745" s="72"/>
    </row>
    <row r="2746" spans="2:4" ht="12.75" x14ac:dyDescent="0.2">
      <c r="B2746" s="72"/>
      <c r="C2746" s="72"/>
      <c r="D2746" s="72"/>
    </row>
    <row r="2747" spans="2:4" ht="12.75" x14ac:dyDescent="0.2">
      <c r="B2747" s="72"/>
      <c r="C2747" s="72"/>
      <c r="D2747" s="72"/>
    </row>
    <row r="2748" spans="2:4" ht="12.75" x14ac:dyDescent="0.2">
      <c r="B2748" s="72"/>
      <c r="C2748" s="72"/>
      <c r="D2748" s="72"/>
    </row>
    <row r="2749" spans="2:4" ht="12.75" x14ac:dyDescent="0.2">
      <c r="B2749" s="72"/>
      <c r="C2749" s="72"/>
      <c r="D2749" s="72"/>
    </row>
    <row r="2750" spans="2:4" ht="12.75" x14ac:dyDescent="0.2">
      <c r="B2750" s="72"/>
      <c r="C2750" s="72"/>
      <c r="D2750" s="72"/>
    </row>
    <row r="2751" spans="2:4" ht="12.75" x14ac:dyDescent="0.2">
      <c r="B2751" s="72"/>
      <c r="C2751" s="72"/>
      <c r="D2751" s="72"/>
    </row>
    <row r="2752" spans="2:4" ht="12.75" x14ac:dyDescent="0.2">
      <c r="B2752" s="72"/>
      <c r="C2752" s="72"/>
      <c r="D2752" s="72"/>
    </row>
    <row r="2753" spans="2:4" ht="12.75" x14ac:dyDescent="0.2">
      <c r="B2753" s="72"/>
      <c r="C2753" s="72"/>
      <c r="D2753" s="72"/>
    </row>
    <row r="2754" spans="2:4" ht="12.75" x14ac:dyDescent="0.2">
      <c r="B2754" s="72"/>
      <c r="C2754" s="72"/>
      <c r="D2754" s="72"/>
    </row>
    <row r="2755" spans="2:4" ht="12.75" x14ac:dyDescent="0.2">
      <c r="B2755" s="72"/>
      <c r="C2755" s="72"/>
      <c r="D2755" s="72"/>
    </row>
    <row r="2756" spans="2:4" ht="12.75" x14ac:dyDescent="0.2">
      <c r="B2756" s="72"/>
      <c r="C2756" s="72"/>
      <c r="D2756" s="72"/>
    </row>
    <row r="2757" spans="2:4" ht="12.75" x14ac:dyDescent="0.2">
      <c r="B2757" s="72"/>
      <c r="C2757" s="72"/>
      <c r="D2757" s="72"/>
    </row>
    <row r="2758" spans="2:4" ht="12.75" x14ac:dyDescent="0.2">
      <c r="B2758" s="72"/>
      <c r="C2758" s="72"/>
      <c r="D2758" s="72"/>
    </row>
    <row r="2759" spans="2:4" ht="12.75" x14ac:dyDescent="0.2">
      <c r="B2759" s="72"/>
      <c r="C2759" s="72"/>
      <c r="D2759" s="72"/>
    </row>
    <row r="2760" spans="2:4" ht="12.75" x14ac:dyDescent="0.2">
      <c r="B2760" s="72"/>
      <c r="C2760" s="72"/>
      <c r="D2760" s="72"/>
    </row>
    <row r="2761" spans="2:4" ht="12.75" x14ac:dyDescent="0.2">
      <c r="B2761" s="72"/>
      <c r="C2761" s="72"/>
      <c r="D2761" s="72"/>
    </row>
    <row r="2762" spans="2:4" ht="12.75" x14ac:dyDescent="0.2">
      <c r="B2762" s="72"/>
      <c r="C2762" s="72"/>
      <c r="D2762" s="72"/>
    </row>
    <row r="2763" spans="2:4" ht="12.75" x14ac:dyDescent="0.2">
      <c r="B2763" s="72"/>
      <c r="C2763" s="72"/>
      <c r="D2763" s="72"/>
    </row>
    <row r="2764" spans="2:4" ht="12.75" x14ac:dyDescent="0.2">
      <c r="B2764" s="72"/>
      <c r="C2764" s="72"/>
      <c r="D2764" s="72"/>
    </row>
    <row r="2765" spans="2:4" ht="12.75" x14ac:dyDescent="0.2">
      <c r="B2765" s="72"/>
      <c r="C2765" s="72"/>
      <c r="D2765" s="72"/>
    </row>
    <row r="2766" spans="2:4" ht="12.75" x14ac:dyDescent="0.2">
      <c r="B2766" s="72"/>
      <c r="C2766" s="72"/>
      <c r="D2766" s="72"/>
    </row>
    <row r="2767" spans="2:4" ht="12.75" x14ac:dyDescent="0.2">
      <c r="B2767" s="72"/>
      <c r="C2767" s="72"/>
      <c r="D2767" s="72"/>
    </row>
    <row r="2768" spans="2:4" ht="12.75" x14ac:dyDescent="0.2">
      <c r="B2768" s="72"/>
      <c r="C2768" s="72"/>
      <c r="D2768" s="72"/>
    </row>
    <row r="2769" spans="2:4" ht="12.75" x14ac:dyDescent="0.2">
      <c r="B2769" s="72"/>
      <c r="C2769" s="72"/>
      <c r="D2769" s="72"/>
    </row>
    <row r="2770" spans="2:4" ht="12.75" x14ac:dyDescent="0.2">
      <c r="B2770" s="72"/>
      <c r="C2770" s="72"/>
      <c r="D2770" s="72"/>
    </row>
    <row r="2771" spans="2:4" ht="12.75" x14ac:dyDescent="0.2">
      <c r="B2771" s="72"/>
      <c r="C2771" s="72"/>
      <c r="D2771" s="72"/>
    </row>
    <row r="2772" spans="2:4" ht="12.75" x14ac:dyDescent="0.2">
      <c r="B2772" s="72"/>
      <c r="C2772" s="72"/>
      <c r="D2772" s="72"/>
    </row>
    <row r="2773" spans="2:4" ht="12.75" x14ac:dyDescent="0.2">
      <c r="B2773" s="72"/>
      <c r="C2773" s="72"/>
      <c r="D2773" s="72"/>
    </row>
    <row r="2774" spans="2:4" ht="12.75" x14ac:dyDescent="0.2">
      <c r="B2774" s="72"/>
      <c r="C2774" s="72"/>
      <c r="D2774" s="72"/>
    </row>
    <row r="2775" spans="2:4" ht="12.75" x14ac:dyDescent="0.2">
      <c r="B2775" s="72"/>
      <c r="C2775" s="72"/>
      <c r="D2775" s="72"/>
    </row>
    <row r="2776" spans="2:4" ht="12.75" x14ac:dyDescent="0.2">
      <c r="B2776" s="72"/>
      <c r="C2776" s="72"/>
      <c r="D2776" s="72"/>
    </row>
    <row r="2777" spans="2:4" ht="12.75" x14ac:dyDescent="0.2">
      <c r="B2777" s="72"/>
      <c r="C2777" s="72"/>
      <c r="D2777" s="72"/>
    </row>
    <row r="2778" spans="2:4" ht="12.75" x14ac:dyDescent="0.2">
      <c r="B2778" s="72"/>
      <c r="C2778" s="72"/>
      <c r="D2778" s="72"/>
    </row>
    <row r="2779" spans="2:4" ht="12.75" x14ac:dyDescent="0.2">
      <c r="B2779" s="72"/>
      <c r="C2779" s="72"/>
      <c r="D2779" s="72"/>
    </row>
    <row r="2780" spans="2:4" ht="12.75" x14ac:dyDescent="0.2">
      <c r="B2780" s="72"/>
      <c r="C2780" s="72"/>
      <c r="D2780" s="72"/>
    </row>
    <row r="2781" spans="2:4" ht="12.75" x14ac:dyDescent="0.2">
      <c r="B2781" s="72"/>
      <c r="C2781" s="72"/>
      <c r="D2781" s="72"/>
    </row>
    <row r="2782" spans="2:4" ht="12.75" x14ac:dyDescent="0.2">
      <c r="B2782" s="72"/>
      <c r="C2782" s="72"/>
      <c r="D2782" s="72"/>
    </row>
    <row r="2783" spans="2:4" ht="12.75" x14ac:dyDescent="0.2">
      <c r="B2783" s="72"/>
      <c r="C2783" s="72"/>
      <c r="D2783" s="72"/>
    </row>
    <row r="2784" spans="2:4" ht="12.75" x14ac:dyDescent="0.2">
      <c r="B2784" s="72"/>
      <c r="C2784" s="72"/>
      <c r="D2784" s="72"/>
    </row>
    <row r="2785" spans="2:4" ht="12.75" x14ac:dyDescent="0.2">
      <c r="B2785" s="72"/>
      <c r="C2785" s="72"/>
      <c r="D2785" s="72"/>
    </row>
    <row r="2786" spans="2:4" ht="12.75" x14ac:dyDescent="0.2">
      <c r="B2786" s="72"/>
      <c r="C2786" s="72"/>
      <c r="D2786" s="72"/>
    </row>
    <row r="2787" spans="2:4" ht="12.75" x14ac:dyDescent="0.2">
      <c r="B2787" s="72"/>
      <c r="C2787" s="72"/>
      <c r="D2787" s="72"/>
    </row>
    <row r="2788" spans="2:4" ht="12.75" x14ac:dyDescent="0.2">
      <c r="B2788" s="72"/>
      <c r="C2788" s="72"/>
      <c r="D2788" s="72"/>
    </row>
    <row r="2789" spans="2:4" ht="12.75" x14ac:dyDescent="0.2">
      <c r="B2789" s="72"/>
      <c r="C2789" s="72"/>
      <c r="D2789" s="72"/>
    </row>
    <row r="2790" spans="2:4" ht="12.75" x14ac:dyDescent="0.2">
      <c r="B2790" s="72"/>
      <c r="C2790" s="72"/>
      <c r="D2790" s="72"/>
    </row>
    <row r="2791" spans="2:4" ht="12.75" x14ac:dyDescent="0.2">
      <c r="B2791" s="72"/>
      <c r="C2791" s="72"/>
      <c r="D2791" s="72"/>
    </row>
    <row r="2792" spans="2:4" ht="12.75" x14ac:dyDescent="0.2">
      <c r="B2792" s="72"/>
      <c r="C2792" s="72"/>
      <c r="D2792" s="72"/>
    </row>
    <row r="2793" spans="2:4" ht="12.75" x14ac:dyDescent="0.2">
      <c r="B2793" s="72"/>
      <c r="C2793" s="72"/>
      <c r="D2793" s="72"/>
    </row>
    <row r="2794" spans="2:4" ht="12.75" x14ac:dyDescent="0.2">
      <c r="B2794" s="72"/>
      <c r="C2794" s="72"/>
      <c r="D2794" s="72"/>
    </row>
    <row r="2795" spans="2:4" ht="12.75" x14ac:dyDescent="0.2">
      <c r="B2795" s="72"/>
      <c r="C2795" s="72"/>
      <c r="D2795" s="72"/>
    </row>
    <row r="2796" spans="2:4" ht="12.75" x14ac:dyDescent="0.2">
      <c r="B2796" s="72"/>
      <c r="C2796" s="72"/>
      <c r="D2796" s="72"/>
    </row>
    <row r="2797" spans="2:4" ht="12.75" x14ac:dyDescent="0.2">
      <c r="B2797" s="72"/>
      <c r="C2797" s="72"/>
      <c r="D2797" s="72"/>
    </row>
    <row r="2798" spans="2:4" ht="12.75" x14ac:dyDescent="0.2">
      <c r="B2798" s="72"/>
      <c r="C2798" s="72"/>
      <c r="D2798" s="72"/>
    </row>
    <row r="2799" spans="2:4" ht="12.75" x14ac:dyDescent="0.2">
      <c r="B2799" s="72"/>
      <c r="C2799" s="72"/>
      <c r="D2799" s="72"/>
    </row>
    <row r="2800" spans="2:4" ht="12.75" x14ac:dyDescent="0.2">
      <c r="B2800" s="72"/>
      <c r="C2800" s="72"/>
      <c r="D2800" s="72"/>
    </row>
    <row r="2801" spans="2:4" ht="12.75" x14ac:dyDescent="0.2">
      <c r="B2801" s="72"/>
      <c r="C2801" s="72"/>
      <c r="D2801" s="72"/>
    </row>
    <row r="2802" spans="2:4" ht="12.75" x14ac:dyDescent="0.2">
      <c r="B2802" s="72"/>
      <c r="C2802" s="72"/>
      <c r="D2802" s="72"/>
    </row>
    <row r="2803" spans="2:4" ht="12.75" x14ac:dyDescent="0.2">
      <c r="B2803" s="72"/>
      <c r="C2803" s="72"/>
      <c r="D2803" s="72"/>
    </row>
    <row r="2804" spans="2:4" ht="12.75" x14ac:dyDescent="0.2">
      <c r="B2804" s="72"/>
      <c r="C2804" s="72"/>
      <c r="D2804" s="72"/>
    </row>
    <row r="2805" spans="2:4" ht="12.75" x14ac:dyDescent="0.2">
      <c r="B2805" s="72"/>
      <c r="C2805" s="72"/>
      <c r="D2805" s="72"/>
    </row>
    <row r="2806" spans="2:4" ht="12.75" x14ac:dyDescent="0.2">
      <c r="B2806" s="72"/>
      <c r="C2806" s="72"/>
      <c r="D2806" s="72"/>
    </row>
    <row r="2807" spans="2:4" ht="12.75" x14ac:dyDescent="0.2">
      <c r="B2807" s="72"/>
      <c r="C2807" s="72"/>
      <c r="D2807" s="72"/>
    </row>
    <row r="2808" spans="2:4" ht="12.75" x14ac:dyDescent="0.2">
      <c r="B2808" s="72"/>
      <c r="C2808" s="72"/>
      <c r="D2808" s="72"/>
    </row>
    <row r="2809" spans="2:4" ht="12.75" x14ac:dyDescent="0.2">
      <c r="B2809" s="72"/>
      <c r="C2809" s="72"/>
      <c r="D2809" s="72"/>
    </row>
    <row r="2810" spans="2:4" ht="12.75" x14ac:dyDescent="0.2">
      <c r="B2810" s="72"/>
      <c r="C2810" s="72"/>
      <c r="D2810" s="72"/>
    </row>
    <row r="2811" spans="2:4" ht="12.75" x14ac:dyDescent="0.2">
      <c r="B2811" s="72"/>
      <c r="C2811" s="72"/>
      <c r="D2811" s="72"/>
    </row>
    <row r="2812" spans="2:4" ht="12.75" x14ac:dyDescent="0.2">
      <c r="B2812" s="72"/>
      <c r="C2812" s="72"/>
      <c r="D2812" s="72"/>
    </row>
    <row r="2813" spans="2:4" ht="12.75" x14ac:dyDescent="0.2">
      <c r="B2813" s="72"/>
      <c r="C2813" s="72"/>
      <c r="D2813" s="72"/>
    </row>
    <row r="2814" spans="2:4" ht="12.75" x14ac:dyDescent="0.2">
      <c r="B2814" s="72"/>
      <c r="C2814" s="72"/>
      <c r="D2814" s="72"/>
    </row>
    <row r="2815" spans="2:4" ht="12.75" x14ac:dyDescent="0.2">
      <c r="B2815" s="72"/>
      <c r="C2815" s="72"/>
      <c r="D2815" s="72"/>
    </row>
    <row r="2816" spans="2:4" ht="12.75" x14ac:dyDescent="0.2">
      <c r="B2816" s="72"/>
      <c r="C2816" s="72"/>
      <c r="D2816" s="72"/>
    </row>
    <row r="2817" spans="2:4" ht="12.75" x14ac:dyDescent="0.2">
      <c r="B2817" s="72"/>
      <c r="C2817" s="72"/>
      <c r="D2817" s="72"/>
    </row>
    <row r="2818" spans="2:4" ht="12.75" x14ac:dyDescent="0.2">
      <c r="B2818" s="72"/>
      <c r="C2818" s="72"/>
      <c r="D2818" s="72"/>
    </row>
    <row r="2819" spans="2:4" ht="12.75" x14ac:dyDescent="0.2">
      <c r="B2819" s="72"/>
      <c r="C2819" s="72"/>
      <c r="D2819" s="72"/>
    </row>
    <row r="2820" spans="2:4" ht="12.75" x14ac:dyDescent="0.2">
      <c r="B2820" s="72"/>
      <c r="C2820" s="72"/>
      <c r="D2820" s="72"/>
    </row>
    <row r="2821" spans="2:4" ht="12.75" x14ac:dyDescent="0.2">
      <c r="B2821" s="72"/>
      <c r="C2821" s="72"/>
      <c r="D2821" s="72"/>
    </row>
    <row r="2822" spans="2:4" ht="12.75" x14ac:dyDescent="0.2">
      <c r="B2822" s="72"/>
      <c r="C2822" s="72"/>
      <c r="D2822" s="72"/>
    </row>
    <row r="2823" spans="2:4" ht="12.75" x14ac:dyDescent="0.2">
      <c r="B2823" s="72"/>
      <c r="C2823" s="72"/>
      <c r="D2823" s="72"/>
    </row>
    <row r="2824" spans="2:4" ht="12.75" x14ac:dyDescent="0.2">
      <c r="B2824" s="72"/>
      <c r="C2824" s="72"/>
      <c r="D2824" s="72"/>
    </row>
    <row r="2825" spans="2:4" ht="12.75" x14ac:dyDescent="0.2">
      <c r="B2825" s="72"/>
      <c r="C2825" s="72"/>
      <c r="D2825" s="72"/>
    </row>
    <row r="2826" spans="2:4" ht="12.75" x14ac:dyDescent="0.2">
      <c r="B2826" s="72"/>
      <c r="C2826" s="72"/>
      <c r="D2826" s="72"/>
    </row>
    <row r="2827" spans="2:4" ht="12.75" x14ac:dyDescent="0.2">
      <c r="B2827" s="72"/>
      <c r="C2827" s="72"/>
      <c r="D2827" s="72"/>
    </row>
    <row r="2828" spans="2:4" ht="12.75" x14ac:dyDescent="0.2">
      <c r="B2828" s="72"/>
      <c r="C2828" s="72"/>
      <c r="D2828" s="72"/>
    </row>
    <row r="2829" spans="2:4" ht="12.75" x14ac:dyDescent="0.2">
      <c r="B2829" s="72"/>
      <c r="C2829" s="72"/>
      <c r="D2829" s="72"/>
    </row>
    <row r="2830" spans="2:4" ht="12.75" x14ac:dyDescent="0.2">
      <c r="B2830" s="72"/>
      <c r="C2830" s="72"/>
      <c r="D2830" s="72"/>
    </row>
    <row r="2831" spans="2:4" ht="12.75" x14ac:dyDescent="0.2">
      <c r="B2831" s="72"/>
      <c r="C2831" s="72"/>
      <c r="D2831" s="72"/>
    </row>
    <row r="2832" spans="2:4" ht="12.75" x14ac:dyDescent="0.2">
      <c r="B2832" s="72"/>
      <c r="C2832" s="72"/>
      <c r="D2832" s="72"/>
    </row>
    <row r="2833" spans="2:4" ht="12.75" x14ac:dyDescent="0.2">
      <c r="B2833" s="72"/>
      <c r="C2833" s="72"/>
      <c r="D2833" s="72"/>
    </row>
    <row r="2834" spans="2:4" ht="12.75" x14ac:dyDescent="0.2">
      <c r="B2834" s="72"/>
      <c r="C2834" s="72"/>
      <c r="D2834" s="72"/>
    </row>
    <row r="2835" spans="2:4" ht="12.75" x14ac:dyDescent="0.2">
      <c r="B2835" s="72"/>
      <c r="C2835" s="72"/>
      <c r="D2835" s="72"/>
    </row>
    <row r="2836" spans="2:4" ht="12.75" x14ac:dyDescent="0.2">
      <c r="B2836" s="72"/>
      <c r="C2836" s="72"/>
      <c r="D2836" s="72"/>
    </row>
    <row r="2837" spans="2:4" ht="12.75" x14ac:dyDescent="0.2">
      <c r="B2837" s="72"/>
      <c r="C2837" s="72"/>
      <c r="D2837" s="72"/>
    </row>
    <row r="2838" spans="2:4" ht="12.75" x14ac:dyDescent="0.2">
      <c r="B2838" s="72"/>
      <c r="C2838" s="72"/>
      <c r="D2838" s="72"/>
    </row>
    <row r="2839" spans="2:4" ht="12.75" x14ac:dyDescent="0.2">
      <c r="B2839" s="72"/>
      <c r="C2839" s="72"/>
      <c r="D2839" s="72"/>
    </row>
    <row r="2840" spans="2:4" ht="12.75" x14ac:dyDescent="0.2">
      <c r="B2840" s="72"/>
      <c r="C2840" s="72"/>
      <c r="D2840" s="72"/>
    </row>
    <row r="2841" spans="2:4" ht="12.75" x14ac:dyDescent="0.2">
      <c r="B2841" s="72"/>
      <c r="C2841" s="72"/>
      <c r="D2841" s="72"/>
    </row>
    <row r="2842" spans="2:4" ht="12.75" x14ac:dyDescent="0.2">
      <c r="B2842" s="72"/>
      <c r="C2842" s="72"/>
      <c r="D2842" s="72"/>
    </row>
    <row r="2843" spans="2:4" ht="12.75" x14ac:dyDescent="0.2">
      <c r="B2843" s="72"/>
      <c r="C2843" s="72"/>
      <c r="D2843" s="72"/>
    </row>
    <row r="2844" spans="2:4" ht="12.75" x14ac:dyDescent="0.2">
      <c r="B2844" s="72"/>
      <c r="C2844" s="72"/>
      <c r="D2844" s="72"/>
    </row>
    <row r="2845" spans="2:4" ht="12.75" x14ac:dyDescent="0.2">
      <c r="B2845" s="72"/>
      <c r="C2845" s="72"/>
      <c r="D2845" s="72"/>
    </row>
    <row r="2846" spans="2:4" ht="12.75" x14ac:dyDescent="0.2">
      <c r="B2846" s="72"/>
      <c r="C2846" s="72"/>
      <c r="D2846" s="72"/>
    </row>
    <row r="2847" spans="2:4" ht="12.75" x14ac:dyDescent="0.2">
      <c r="B2847" s="72"/>
      <c r="C2847" s="72"/>
      <c r="D2847" s="72"/>
    </row>
    <row r="2848" spans="2:4" ht="12.75" x14ac:dyDescent="0.2">
      <c r="B2848" s="72"/>
      <c r="C2848" s="72"/>
      <c r="D2848" s="72"/>
    </row>
    <row r="2849" spans="2:4" ht="12.75" x14ac:dyDescent="0.2">
      <c r="B2849" s="72"/>
      <c r="C2849" s="72"/>
      <c r="D2849" s="72"/>
    </row>
    <row r="2850" spans="2:4" ht="12.75" x14ac:dyDescent="0.2">
      <c r="B2850" s="72"/>
      <c r="C2850" s="72"/>
      <c r="D2850" s="72"/>
    </row>
    <row r="2851" spans="2:4" ht="12.75" x14ac:dyDescent="0.2">
      <c r="B2851" s="72"/>
      <c r="C2851" s="72"/>
      <c r="D2851" s="72"/>
    </row>
    <row r="2852" spans="2:4" ht="12.75" x14ac:dyDescent="0.2">
      <c r="B2852" s="72"/>
      <c r="C2852" s="72"/>
      <c r="D2852" s="72"/>
    </row>
    <row r="2853" spans="2:4" ht="12.75" x14ac:dyDescent="0.2">
      <c r="B2853" s="72"/>
      <c r="C2853" s="72"/>
      <c r="D2853" s="72"/>
    </row>
    <row r="2854" spans="2:4" ht="12.75" x14ac:dyDescent="0.2">
      <c r="B2854" s="72"/>
      <c r="C2854" s="72"/>
      <c r="D2854" s="72"/>
    </row>
    <row r="2855" spans="2:4" ht="12.75" x14ac:dyDescent="0.2">
      <c r="B2855" s="72"/>
      <c r="C2855" s="72"/>
      <c r="D2855" s="72"/>
    </row>
    <row r="2856" spans="2:4" ht="12.75" x14ac:dyDescent="0.2">
      <c r="B2856" s="72"/>
      <c r="C2856" s="72"/>
      <c r="D2856" s="72"/>
    </row>
    <row r="2857" spans="2:4" ht="12.75" x14ac:dyDescent="0.2">
      <c r="B2857" s="72"/>
      <c r="C2857" s="72"/>
      <c r="D2857" s="72"/>
    </row>
    <row r="2858" spans="2:4" ht="12.75" x14ac:dyDescent="0.2">
      <c r="B2858" s="72"/>
      <c r="C2858" s="72"/>
      <c r="D2858" s="72"/>
    </row>
    <row r="2859" spans="2:4" ht="12.75" x14ac:dyDescent="0.2">
      <c r="B2859" s="72"/>
      <c r="C2859" s="72"/>
      <c r="D2859" s="72"/>
    </row>
    <row r="2860" spans="2:4" ht="12.75" x14ac:dyDescent="0.2">
      <c r="B2860" s="72"/>
      <c r="C2860" s="72"/>
      <c r="D2860" s="72"/>
    </row>
    <row r="2861" spans="2:4" ht="12.75" x14ac:dyDescent="0.2">
      <c r="B2861" s="72"/>
      <c r="C2861" s="72"/>
      <c r="D2861" s="72"/>
    </row>
    <row r="2862" spans="2:4" ht="12.75" x14ac:dyDescent="0.2">
      <c r="B2862" s="72"/>
      <c r="C2862" s="72"/>
      <c r="D2862" s="72"/>
    </row>
    <row r="2863" spans="2:4" ht="12.75" x14ac:dyDescent="0.2">
      <c r="B2863" s="72"/>
      <c r="C2863" s="72"/>
      <c r="D2863" s="72"/>
    </row>
    <row r="2864" spans="2:4" ht="12.75" x14ac:dyDescent="0.2">
      <c r="B2864" s="72"/>
      <c r="C2864" s="72"/>
      <c r="D2864" s="72"/>
    </row>
    <row r="2865" spans="2:4" ht="12.75" x14ac:dyDescent="0.2">
      <c r="B2865" s="72"/>
      <c r="C2865" s="72"/>
      <c r="D2865" s="72"/>
    </row>
    <row r="2866" spans="2:4" ht="12.75" x14ac:dyDescent="0.2">
      <c r="B2866" s="72"/>
      <c r="C2866" s="72"/>
      <c r="D2866" s="72"/>
    </row>
    <row r="2867" spans="2:4" ht="12.75" x14ac:dyDescent="0.2">
      <c r="B2867" s="72"/>
      <c r="C2867" s="72"/>
      <c r="D2867" s="72"/>
    </row>
    <row r="2868" spans="2:4" ht="12.75" x14ac:dyDescent="0.2">
      <c r="B2868" s="72"/>
      <c r="C2868" s="72"/>
      <c r="D2868" s="72"/>
    </row>
    <row r="2869" spans="2:4" ht="12.75" x14ac:dyDescent="0.2">
      <c r="B2869" s="72"/>
      <c r="C2869" s="72"/>
      <c r="D2869" s="72"/>
    </row>
    <row r="2870" spans="2:4" ht="12.75" x14ac:dyDescent="0.2">
      <c r="B2870" s="72"/>
      <c r="C2870" s="72"/>
      <c r="D2870" s="72"/>
    </row>
    <row r="2871" spans="2:4" ht="12.75" x14ac:dyDescent="0.2">
      <c r="B2871" s="72"/>
      <c r="C2871" s="72"/>
      <c r="D2871" s="72"/>
    </row>
    <row r="2872" spans="2:4" ht="12.75" x14ac:dyDescent="0.2">
      <c r="B2872" s="72"/>
      <c r="C2872" s="72"/>
      <c r="D2872" s="72"/>
    </row>
    <row r="2873" spans="2:4" ht="12.75" x14ac:dyDescent="0.2">
      <c r="B2873" s="72"/>
      <c r="C2873" s="72"/>
      <c r="D2873" s="72"/>
    </row>
    <row r="2874" spans="2:4" ht="12.75" x14ac:dyDescent="0.2">
      <c r="B2874" s="72"/>
      <c r="C2874" s="72"/>
      <c r="D2874" s="72"/>
    </row>
    <row r="2875" spans="2:4" ht="12.75" x14ac:dyDescent="0.2">
      <c r="B2875" s="72"/>
      <c r="C2875" s="72"/>
      <c r="D2875" s="72"/>
    </row>
    <row r="2876" spans="2:4" ht="12.75" x14ac:dyDescent="0.2">
      <c r="B2876" s="72"/>
      <c r="C2876" s="72"/>
      <c r="D2876" s="72"/>
    </row>
    <row r="2877" spans="2:4" ht="12.75" x14ac:dyDescent="0.2">
      <c r="B2877" s="72"/>
      <c r="C2877" s="72"/>
      <c r="D2877" s="72"/>
    </row>
    <row r="2878" spans="2:4" ht="12.75" x14ac:dyDescent="0.2">
      <c r="B2878" s="72"/>
      <c r="C2878" s="72"/>
      <c r="D2878" s="72"/>
    </row>
    <row r="2879" spans="2:4" ht="12.75" x14ac:dyDescent="0.2">
      <c r="B2879" s="72"/>
      <c r="C2879" s="72"/>
      <c r="D2879" s="72"/>
    </row>
    <row r="2880" spans="2:4" ht="12.75" x14ac:dyDescent="0.2">
      <c r="B2880" s="72"/>
      <c r="C2880" s="72"/>
      <c r="D2880" s="72"/>
    </row>
    <row r="2881" spans="2:4" ht="12.75" x14ac:dyDescent="0.2">
      <c r="B2881" s="72"/>
      <c r="C2881" s="72"/>
      <c r="D2881" s="72"/>
    </row>
    <row r="2882" spans="2:4" ht="12.75" x14ac:dyDescent="0.2">
      <c r="B2882" s="72"/>
      <c r="C2882" s="72"/>
      <c r="D2882" s="72"/>
    </row>
    <row r="2883" spans="2:4" ht="12.75" x14ac:dyDescent="0.2">
      <c r="B2883" s="72"/>
      <c r="C2883" s="72"/>
      <c r="D2883" s="72"/>
    </row>
    <row r="2884" spans="2:4" ht="12.75" x14ac:dyDescent="0.2">
      <c r="B2884" s="72"/>
      <c r="C2884" s="72"/>
      <c r="D2884" s="72"/>
    </row>
    <row r="2885" spans="2:4" ht="12.75" x14ac:dyDescent="0.2">
      <c r="B2885" s="72"/>
      <c r="C2885" s="72"/>
      <c r="D2885" s="72"/>
    </row>
    <row r="2886" spans="2:4" ht="12.75" x14ac:dyDescent="0.2">
      <c r="B2886" s="72"/>
      <c r="C2886" s="72"/>
      <c r="D2886" s="72"/>
    </row>
    <row r="2887" spans="2:4" ht="12.75" x14ac:dyDescent="0.2">
      <c r="B2887" s="72"/>
      <c r="C2887" s="72"/>
      <c r="D2887" s="72"/>
    </row>
    <row r="2888" spans="2:4" ht="12.75" x14ac:dyDescent="0.2">
      <c r="B2888" s="72"/>
      <c r="C2888" s="72"/>
      <c r="D2888" s="72"/>
    </row>
    <row r="2889" spans="2:4" ht="12.75" x14ac:dyDescent="0.2">
      <c r="B2889" s="72"/>
      <c r="C2889" s="72"/>
      <c r="D2889" s="72"/>
    </row>
    <row r="2890" spans="2:4" ht="12.75" x14ac:dyDescent="0.2">
      <c r="B2890" s="72"/>
      <c r="C2890" s="72"/>
      <c r="D2890" s="72"/>
    </row>
    <row r="2891" spans="2:4" ht="12.75" x14ac:dyDescent="0.2">
      <c r="B2891" s="72"/>
      <c r="C2891" s="72"/>
      <c r="D2891" s="72"/>
    </row>
    <row r="2892" spans="2:4" ht="12.75" x14ac:dyDescent="0.2">
      <c r="B2892" s="72"/>
      <c r="C2892" s="72"/>
      <c r="D2892" s="72"/>
    </row>
    <row r="2893" spans="2:4" ht="12.75" x14ac:dyDescent="0.2">
      <c r="B2893" s="72"/>
      <c r="C2893" s="72"/>
      <c r="D2893" s="72"/>
    </row>
    <row r="2894" spans="2:4" ht="12.75" x14ac:dyDescent="0.2">
      <c r="B2894" s="72"/>
      <c r="C2894" s="72"/>
      <c r="D2894" s="72"/>
    </row>
    <row r="2895" spans="2:4" ht="12.75" x14ac:dyDescent="0.2">
      <c r="B2895" s="72"/>
      <c r="C2895" s="72"/>
      <c r="D2895" s="72"/>
    </row>
    <row r="2896" spans="2:4" ht="12.75" x14ac:dyDescent="0.2">
      <c r="B2896" s="72"/>
      <c r="C2896" s="72"/>
      <c r="D2896" s="72"/>
    </row>
    <row r="2897" spans="2:4" ht="12.75" x14ac:dyDescent="0.2">
      <c r="B2897" s="72"/>
      <c r="C2897" s="72"/>
      <c r="D2897" s="72"/>
    </row>
    <row r="2898" spans="2:4" ht="12.75" x14ac:dyDescent="0.2">
      <c r="B2898" s="72"/>
      <c r="C2898" s="72"/>
      <c r="D2898" s="72"/>
    </row>
    <row r="2899" spans="2:4" ht="12.75" x14ac:dyDescent="0.2">
      <c r="B2899" s="72"/>
      <c r="C2899" s="72"/>
      <c r="D2899" s="72"/>
    </row>
    <row r="2900" spans="2:4" ht="12.75" x14ac:dyDescent="0.2">
      <c r="B2900" s="72"/>
      <c r="C2900" s="72"/>
      <c r="D2900" s="72"/>
    </row>
    <row r="2901" spans="2:4" ht="12.75" x14ac:dyDescent="0.2">
      <c r="B2901" s="72"/>
      <c r="C2901" s="72"/>
      <c r="D2901" s="72"/>
    </row>
    <row r="2902" spans="2:4" ht="12.75" x14ac:dyDescent="0.2">
      <c r="B2902" s="72"/>
      <c r="C2902" s="72"/>
      <c r="D2902" s="72"/>
    </row>
    <row r="2903" spans="2:4" ht="12.75" x14ac:dyDescent="0.2">
      <c r="B2903" s="72"/>
      <c r="C2903" s="72"/>
      <c r="D2903" s="72"/>
    </row>
    <row r="2904" spans="2:4" ht="12.75" x14ac:dyDescent="0.2">
      <c r="B2904" s="72"/>
      <c r="C2904" s="72"/>
      <c r="D2904" s="72"/>
    </row>
    <row r="2905" spans="2:4" ht="12.75" x14ac:dyDescent="0.2">
      <c r="B2905" s="72"/>
      <c r="C2905" s="72"/>
      <c r="D2905" s="72"/>
    </row>
    <row r="2906" spans="2:4" ht="12.75" x14ac:dyDescent="0.2">
      <c r="B2906" s="72"/>
      <c r="C2906" s="72"/>
      <c r="D2906" s="72"/>
    </row>
    <row r="2907" spans="2:4" ht="12.75" x14ac:dyDescent="0.2">
      <c r="B2907" s="72"/>
      <c r="C2907" s="72"/>
      <c r="D2907" s="72"/>
    </row>
    <row r="2908" spans="2:4" ht="12.75" x14ac:dyDescent="0.2">
      <c r="B2908" s="72"/>
      <c r="C2908" s="72"/>
      <c r="D2908" s="72"/>
    </row>
    <row r="2909" spans="2:4" ht="12.75" x14ac:dyDescent="0.2">
      <c r="B2909" s="72"/>
      <c r="C2909" s="72"/>
      <c r="D2909" s="72"/>
    </row>
    <row r="2910" spans="2:4" ht="12.75" x14ac:dyDescent="0.2">
      <c r="B2910" s="72"/>
      <c r="C2910" s="72"/>
      <c r="D2910" s="72"/>
    </row>
    <row r="2911" spans="2:4" ht="12.75" x14ac:dyDescent="0.2">
      <c r="B2911" s="72"/>
      <c r="C2911" s="72"/>
      <c r="D2911" s="72"/>
    </row>
    <row r="2912" spans="2:4" ht="12.75" x14ac:dyDescent="0.2">
      <c r="B2912" s="72"/>
      <c r="C2912" s="72"/>
      <c r="D2912" s="72"/>
    </row>
    <row r="2913" spans="2:4" ht="12.75" x14ac:dyDescent="0.2">
      <c r="B2913" s="72"/>
      <c r="C2913" s="72"/>
      <c r="D2913" s="72"/>
    </row>
    <row r="2914" spans="2:4" ht="12.75" x14ac:dyDescent="0.2">
      <c r="B2914" s="72"/>
      <c r="C2914" s="72"/>
      <c r="D2914" s="72"/>
    </row>
    <row r="2915" spans="2:4" ht="12.75" x14ac:dyDescent="0.2">
      <c r="B2915" s="72"/>
      <c r="C2915" s="72"/>
      <c r="D2915" s="72"/>
    </row>
    <row r="2916" spans="2:4" ht="12.75" x14ac:dyDescent="0.2">
      <c r="B2916" s="72"/>
      <c r="C2916" s="72"/>
      <c r="D2916" s="72"/>
    </row>
    <row r="2917" spans="2:4" ht="12.75" x14ac:dyDescent="0.2">
      <c r="B2917" s="72"/>
      <c r="C2917" s="72"/>
      <c r="D2917" s="72"/>
    </row>
    <row r="2918" spans="2:4" ht="12.75" x14ac:dyDescent="0.2">
      <c r="B2918" s="72"/>
      <c r="C2918" s="72"/>
      <c r="D2918" s="72"/>
    </row>
    <row r="2919" spans="2:4" ht="12.75" x14ac:dyDescent="0.2">
      <c r="B2919" s="72"/>
      <c r="C2919" s="72"/>
      <c r="D2919" s="72"/>
    </row>
    <row r="2920" spans="2:4" ht="12.75" x14ac:dyDescent="0.2">
      <c r="B2920" s="72"/>
      <c r="C2920" s="72"/>
      <c r="D2920" s="72"/>
    </row>
    <row r="2921" spans="2:4" ht="12.75" x14ac:dyDescent="0.2">
      <c r="B2921" s="72"/>
      <c r="C2921" s="72"/>
      <c r="D2921" s="72"/>
    </row>
    <row r="2922" spans="2:4" ht="12.75" x14ac:dyDescent="0.2">
      <c r="B2922" s="72"/>
      <c r="C2922" s="72"/>
      <c r="D2922" s="72"/>
    </row>
    <row r="2923" spans="2:4" ht="12.75" x14ac:dyDescent="0.2">
      <c r="B2923" s="72"/>
      <c r="C2923" s="72"/>
      <c r="D2923" s="72"/>
    </row>
    <row r="2924" spans="2:4" ht="12.75" x14ac:dyDescent="0.2">
      <c r="B2924" s="72"/>
      <c r="C2924" s="72"/>
      <c r="D2924" s="72"/>
    </row>
    <row r="2925" spans="2:4" ht="12.75" x14ac:dyDescent="0.2">
      <c r="B2925" s="72"/>
      <c r="C2925" s="72"/>
      <c r="D2925" s="72"/>
    </row>
    <row r="2926" spans="2:4" ht="12.75" x14ac:dyDescent="0.2">
      <c r="B2926" s="72"/>
      <c r="C2926" s="72"/>
      <c r="D2926" s="72"/>
    </row>
    <row r="2927" spans="2:4" ht="12.75" x14ac:dyDescent="0.2">
      <c r="B2927" s="72"/>
      <c r="C2927" s="72"/>
      <c r="D2927" s="72"/>
    </row>
    <row r="2928" spans="2:4" ht="12.75" x14ac:dyDescent="0.2">
      <c r="B2928" s="72"/>
      <c r="C2928" s="72"/>
      <c r="D2928" s="72"/>
    </row>
    <row r="2929" spans="2:4" ht="12.75" x14ac:dyDescent="0.2">
      <c r="B2929" s="72"/>
      <c r="C2929" s="72"/>
      <c r="D2929" s="72"/>
    </row>
    <row r="2930" spans="2:4" ht="12.75" x14ac:dyDescent="0.2">
      <c r="B2930" s="72"/>
      <c r="C2930" s="72"/>
      <c r="D2930" s="72"/>
    </row>
    <row r="2931" spans="2:4" ht="12.75" x14ac:dyDescent="0.2">
      <c r="B2931" s="72"/>
      <c r="C2931" s="72"/>
      <c r="D2931" s="72"/>
    </row>
    <row r="2932" spans="2:4" ht="12.75" x14ac:dyDescent="0.2">
      <c r="B2932" s="72"/>
      <c r="C2932" s="72"/>
      <c r="D2932" s="72"/>
    </row>
    <row r="2933" spans="2:4" ht="12.75" x14ac:dyDescent="0.2">
      <c r="B2933" s="72"/>
      <c r="C2933" s="72"/>
      <c r="D2933" s="72"/>
    </row>
    <row r="2934" spans="2:4" ht="12.75" x14ac:dyDescent="0.2">
      <c r="B2934" s="72"/>
      <c r="C2934" s="72"/>
      <c r="D2934" s="72"/>
    </row>
    <row r="2935" spans="2:4" ht="12.75" x14ac:dyDescent="0.2">
      <c r="B2935" s="72"/>
      <c r="C2935" s="72"/>
      <c r="D2935" s="72"/>
    </row>
    <row r="2936" spans="2:4" ht="12.75" x14ac:dyDescent="0.2">
      <c r="B2936" s="72"/>
      <c r="C2936" s="72"/>
      <c r="D2936" s="72"/>
    </row>
    <row r="2937" spans="2:4" ht="12.75" x14ac:dyDescent="0.2">
      <c r="B2937" s="72"/>
      <c r="C2937" s="72"/>
      <c r="D2937" s="72"/>
    </row>
    <row r="2938" spans="2:4" ht="12.75" x14ac:dyDescent="0.2">
      <c r="B2938" s="72"/>
      <c r="C2938" s="72"/>
      <c r="D2938" s="72"/>
    </row>
    <row r="2939" spans="2:4" ht="12.75" x14ac:dyDescent="0.2">
      <c r="B2939" s="72"/>
      <c r="C2939" s="72"/>
      <c r="D2939" s="72"/>
    </row>
    <row r="2940" spans="2:4" ht="12.75" x14ac:dyDescent="0.2">
      <c r="B2940" s="72"/>
      <c r="C2940" s="72"/>
      <c r="D2940" s="72"/>
    </row>
    <row r="2941" spans="2:4" ht="12.75" x14ac:dyDescent="0.2">
      <c r="B2941" s="72"/>
      <c r="C2941" s="72"/>
      <c r="D2941" s="72"/>
    </row>
    <row r="2942" spans="2:4" ht="12.75" x14ac:dyDescent="0.2">
      <c r="B2942" s="72"/>
      <c r="C2942" s="72"/>
      <c r="D2942" s="72"/>
    </row>
    <row r="2943" spans="2:4" ht="12.75" x14ac:dyDescent="0.2">
      <c r="B2943" s="72"/>
      <c r="C2943" s="72"/>
      <c r="D2943" s="72"/>
    </row>
    <row r="2944" spans="2:4" ht="12.75" x14ac:dyDescent="0.2">
      <c r="B2944" s="72"/>
      <c r="C2944" s="72"/>
      <c r="D2944" s="72"/>
    </row>
    <row r="2945" spans="2:4" ht="12.75" x14ac:dyDescent="0.2">
      <c r="B2945" s="72"/>
      <c r="C2945" s="72"/>
      <c r="D2945" s="72"/>
    </row>
    <row r="2946" spans="2:4" ht="12.75" x14ac:dyDescent="0.2">
      <c r="B2946" s="72"/>
      <c r="C2946" s="72"/>
      <c r="D2946" s="72"/>
    </row>
    <row r="2947" spans="2:4" ht="12.75" x14ac:dyDescent="0.2">
      <c r="B2947" s="72"/>
      <c r="C2947" s="72"/>
      <c r="D2947" s="72"/>
    </row>
    <row r="2948" spans="2:4" ht="12.75" x14ac:dyDescent="0.2">
      <c r="B2948" s="72"/>
      <c r="C2948" s="72"/>
      <c r="D2948" s="72"/>
    </row>
    <row r="2949" spans="2:4" ht="12.75" x14ac:dyDescent="0.2">
      <c r="B2949" s="72"/>
      <c r="C2949" s="72"/>
      <c r="D2949" s="72"/>
    </row>
    <row r="2950" spans="2:4" ht="12.75" x14ac:dyDescent="0.2">
      <c r="B2950" s="72"/>
      <c r="C2950" s="72"/>
      <c r="D2950" s="72"/>
    </row>
    <row r="2951" spans="2:4" ht="12.75" x14ac:dyDescent="0.2">
      <c r="B2951" s="72"/>
      <c r="C2951" s="72"/>
      <c r="D2951" s="72"/>
    </row>
    <row r="2952" spans="2:4" ht="12.75" x14ac:dyDescent="0.2">
      <c r="B2952" s="72"/>
      <c r="C2952" s="72"/>
      <c r="D2952" s="72"/>
    </row>
    <row r="2953" spans="2:4" ht="12.75" x14ac:dyDescent="0.2">
      <c r="B2953" s="72"/>
      <c r="C2953" s="72"/>
      <c r="D2953" s="72"/>
    </row>
    <row r="2954" spans="2:4" ht="12.75" x14ac:dyDescent="0.2">
      <c r="B2954" s="72"/>
      <c r="C2954" s="72"/>
      <c r="D2954" s="72"/>
    </row>
    <row r="2955" spans="2:4" ht="12.75" x14ac:dyDescent="0.2">
      <c r="B2955" s="72"/>
      <c r="C2955" s="72"/>
      <c r="D2955" s="72"/>
    </row>
    <row r="2956" spans="2:4" ht="12.75" x14ac:dyDescent="0.2">
      <c r="B2956" s="72"/>
      <c r="C2956" s="72"/>
      <c r="D2956" s="72"/>
    </row>
    <row r="2957" spans="2:4" ht="12.75" x14ac:dyDescent="0.2">
      <c r="B2957" s="72"/>
      <c r="C2957" s="72"/>
      <c r="D2957" s="72"/>
    </row>
    <row r="2958" spans="2:4" ht="12.75" x14ac:dyDescent="0.2">
      <c r="B2958" s="72"/>
      <c r="C2958" s="72"/>
      <c r="D2958" s="72"/>
    </row>
    <row r="2959" spans="2:4" ht="12.75" x14ac:dyDescent="0.2">
      <c r="B2959" s="72"/>
      <c r="C2959" s="72"/>
      <c r="D2959" s="72"/>
    </row>
    <row r="2960" spans="2:4" ht="12.75" x14ac:dyDescent="0.2">
      <c r="B2960" s="72"/>
      <c r="C2960" s="72"/>
      <c r="D2960" s="72"/>
    </row>
    <row r="2961" spans="2:4" ht="12.75" x14ac:dyDescent="0.2">
      <c r="B2961" s="72"/>
      <c r="C2961" s="72"/>
      <c r="D2961" s="72"/>
    </row>
    <row r="2962" spans="2:4" ht="12.75" x14ac:dyDescent="0.2">
      <c r="B2962" s="72"/>
      <c r="C2962" s="72"/>
      <c r="D2962" s="72"/>
    </row>
    <row r="2963" spans="2:4" ht="12.75" x14ac:dyDescent="0.2">
      <c r="B2963" s="72"/>
      <c r="C2963" s="72"/>
      <c r="D2963" s="72"/>
    </row>
    <row r="2964" spans="2:4" ht="12.75" x14ac:dyDescent="0.2">
      <c r="B2964" s="72"/>
      <c r="C2964" s="72"/>
      <c r="D2964" s="72"/>
    </row>
    <row r="2965" spans="2:4" ht="12.75" x14ac:dyDescent="0.2">
      <c r="B2965" s="72"/>
      <c r="C2965" s="72"/>
      <c r="D2965" s="72"/>
    </row>
    <row r="2966" spans="2:4" ht="12.75" x14ac:dyDescent="0.2">
      <c r="B2966" s="72"/>
      <c r="C2966" s="72"/>
      <c r="D2966" s="72"/>
    </row>
    <row r="2967" spans="2:4" ht="12.75" x14ac:dyDescent="0.2">
      <c r="B2967" s="72"/>
      <c r="C2967" s="72"/>
      <c r="D2967" s="72"/>
    </row>
    <row r="2968" spans="2:4" ht="12.75" x14ac:dyDescent="0.2">
      <c r="B2968" s="72"/>
      <c r="C2968" s="72"/>
      <c r="D2968" s="72"/>
    </row>
    <row r="2969" spans="2:4" ht="12.75" x14ac:dyDescent="0.2">
      <c r="B2969" s="72"/>
      <c r="C2969" s="72"/>
      <c r="D2969" s="72"/>
    </row>
    <row r="2970" spans="2:4" ht="12.75" x14ac:dyDescent="0.2">
      <c r="B2970" s="72"/>
      <c r="C2970" s="72"/>
      <c r="D2970" s="72"/>
    </row>
    <row r="2971" spans="2:4" ht="12.75" x14ac:dyDescent="0.2">
      <c r="B2971" s="72"/>
      <c r="C2971" s="72"/>
      <c r="D2971" s="72"/>
    </row>
    <row r="2972" spans="2:4" ht="12.75" x14ac:dyDescent="0.2">
      <c r="B2972" s="72"/>
      <c r="C2972" s="72"/>
      <c r="D2972" s="72"/>
    </row>
    <row r="2973" spans="2:4" ht="12.75" x14ac:dyDescent="0.2">
      <c r="B2973" s="72"/>
      <c r="C2973" s="72"/>
      <c r="D2973" s="72"/>
    </row>
    <row r="2974" spans="2:4" ht="12.75" x14ac:dyDescent="0.2">
      <c r="B2974" s="72"/>
      <c r="C2974" s="72"/>
      <c r="D2974" s="72"/>
    </row>
    <row r="2975" spans="2:4" ht="12.75" x14ac:dyDescent="0.2">
      <c r="B2975" s="72"/>
      <c r="C2975" s="72"/>
      <c r="D2975" s="72"/>
    </row>
    <row r="2976" spans="2:4" ht="12.75" x14ac:dyDescent="0.2">
      <c r="B2976" s="72"/>
      <c r="C2976" s="72"/>
      <c r="D2976" s="72"/>
    </row>
    <row r="2977" spans="2:4" ht="12.75" x14ac:dyDescent="0.2">
      <c r="B2977" s="72"/>
      <c r="C2977" s="72"/>
      <c r="D2977" s="72"/>
    </row>
    <row r="2978" spans="2:4" ht="12.75" x14ac:dyDescent="0.2">
      <c r="B2978" s="72"/>
      <c r="C2978" s="72"/>
      <c r="D2978" s="72"/>
    </row>
    <row r="2979" spans="2:4" ht="12.75" x14ac:dyDescent="0.2">
      <c r="B2979" s="72"/>
      <c r="C2979" s="72"/>
      <c r="D2979" s="72"/>
    </row>
    <row r="2980" spans="2:4" ht="12.75" x14ac:dyDescent="0.2">
      <c r="B2980" s="72"/>
      <c r="C2980" s="72"/>
      <c r="D2980" s="72"/>
    </row>
    <row r="2981" spans="2:4" ht="12.75" x14ac:dyDescent="0.2">
      <c r="B2981" s="72"/>
      <c r="C2981" s="72"/>
      <c r="D2981" s="72"/>
    </row>
    <row r="2982" spans="2:4" ht="12.75" x14ac:dyDescent="0.2">
      <c r="B2982" s="72"/>
      <c r="C2982" s="72"/>
      <c r="D2982" s="72"/>
    </row>
    <row r="2983" spans="2:4" ht="12.75" x14ac:dyDescent="0.2">
      <c r="B2983" s="72"/>
      <c r="C2983" s="72"/>
      <c r="D2983" s="72"/>
    </row>
    <row r="2984" spans="2:4" ht="12.75" x14ac:dyDescent="0.2">
      <c r="B2984" s="72"/>
      <c r="C2984" s="72"/>
      <c r="D2984" s="72"/>
    </row>
    <row r="2985" spans="2:4" ht="12.75" x14ac:dyDescent="0.2">
      <c r="B2985" s="72"/>
      <c r="C2985" s="72"/>
      <c r="D2985" s="72"/>
    </row>
    <row r="2986" spans="2:4" ht="12.75" x14ac:dyDescent="0.2">
      <c r="B2986" s="72"/>
      <c r="C2986" s="72"/>
      <c r="D2986" s="72"/>
    </row>
    <row r="2987" spans="2:4" ht="12.75" x14ac:dyDescent="0.2">
      <c r="B2987" s="72"/>
      <c r="C2987" s="72"/>
      <c r="D2987" s="72"/>
    </row>
    <row r="2988" spans="2:4" ht="12.75" x14ac:dyDescent="0.2">
      <c r="B2988" s="72"/>
      <c r="C2988" s="72"/>
      <c r="D2988" s="72"/>
    </row>
    <row r="2989" spans="2:4" ht="12.75" x14ac:dyDescent="0.2">
      <c r="B2989" s="72"/>
      <c r="C2989" s="72"/>
      <c r="D2989" s="72"/>
    </row>
    <row r="2990" spans="2:4" ht="12.75" x14ac:dyDescent="0.2">
      <c r="B2990" s="72"/>
      <c r="C2990" s="72"/>
      <c r="D2990" s="72"/>
    </row>
    <row r="2991" spans="2:4" ht="12.75" x14ac:dyDescent="0.2">
      <c r="B2991" s="72"/>
      <c r="C2991" s="72"/>
      <c r="D2991" s="72"/>
    </row>
    <row r="2992" spans="2:4" ht="12.75" x14ac:dyDescent="0.2">
      <c r="B2992" s="72"/>
      <c r="C2992" s="72"/>
      <c r="D2992" s="72"/>
    </row>
    <row r="2993" spans="2:4" ht="12.75" x14ac:dyDescent="0.2">
      <c r="B2993" s="72"/>
      <c r="C2993" s="72"/>
      <c r="D2993" s="72"/>
    </row>
    <row r="2994" spans="2:4" ht="12.75" x14ac:dyDescent="0.2">
      <c r="B2994" s="72"/>
      <c r="C2994" s="72"/>
      <c r="D2994" s="72"/>
    </row>
    <row r="2995" spans="2:4" ht="12.75" x14ac:dyDescent="0.2">
      <c r="B2995" s="72"/>
      <c r="C2995" s="72"/>
      <c r="D2995" s="72"/>
    </row>
    <row r="2996" spans="2:4" ht="12.75" x14ac:dyDescent="0.2">
      <c r="B2996" s="72"/>
      <c r="C2996" s="72"/>
      <c r="D2996" s="72"/>
    </row>
    <row r="2997" spans="2:4" ht="12.75" x14ac:dyDescent="0.2">
      <c r="B2997" s="72"/>
      <c r="C2997" s="72"/>
      <c r="D2997" s="72"/>
    </row>
    <row r="2998" spans="2:4" ht="12.75" x14ac:dyDescent="0.2">
      <c r="B2998" s="72"/>
      <c r="C2998" s="72"/>
      <c r="D2998" s="72"/>
    </row>
    <row r="2999" spans="2:4" ht="12.75" x14ac:dyDescent="0.2">
      <c r="B2999" s="72"/>
      <c r="C2999" s="72"/>
      <c r="D2999" s="72"/>
    </row>
    <row r="3000" spans="2:4" ht="12.75" x14ac:dyDescent="0.2">
      <c r="B3000" s="72"/>
      <c r="C3000" s="72"/>
      <c r="D3000" s="72"/>
    </row>
    <row r="3001" spans="2:4" ht="12.75" x14ac:dyDescent="0.2">
      <c r="B3001" s="72"/>
      <c r="C3001" s="72"/>
      <c r="D3001" s="72"/>
    </row>
    <row r="3002" spans="2:4" ht="12.75" x14ac:dyDescent="0.2">
      <c r="B3002" s="72"/>
      <c r="C3002" s="72"/>
      <c r="D3002" s="72"/>
    </row>
    <row r="3003" spans="2:4" ht="12.75" x14ac:dyDescent="0.2">
      <c r="B3003" s="72"/>
      <c r="C3003" s="72"/>
      <c r="D3003" s="72"/>
    </row>
    <row r="3004" spans="2:4" ht="12.75" x14ac:dyDescent="0.2">
      <c r="B3004" s="72"/>
      <c r="C3004" s="72"/>
      <c r="D3004" s="72"/>
    </row>
    <row r="3005" spans="2:4" ht="12.75" x14ac:dyDescent="0.2">
      <c r="B3005" s="72"/>
      <c r="C3005" s="72"/>
      <c r="D3005" s="72"/>
    </row>
    <row r="3006" spans="2:4" ht="12.75" x14ac:dyDescent="0.2">
      <c r="B3006" s="72"/>
      <c r="C3006" s="72"/>
      <c r="D3006" s="72"/>
    </row>
    <row r="3007" spans="2:4" ht="12.75" x14ac:dyDescent="0.2">
      <c r="B3007" s="72"/>
      <c r="C3007" s="72"/>
      <c r="D3007" s="72"/>
    </row>
    <row r="3008" spans="2:4" ht="12.75" x14ac:dyDescent="0.2">
      <c r="B3008" s="72"/>
      <c r="C3008" s="72"/>
      <c r="D3008" s="72"/>
    </row>
    <row r="3009" spans="2:4" ht="12.75" x14ac:dyDescent="0.2">
      <c r="B3009" s="72"/>
      <c r="C3009" s="72"/>
      <c r="D3009" s="72"/>
    </row>
    <row r="3010" spans="2:4" ht="12.75" x14ac:dyDescent="0.2">
      <c r="B3010" s="72"/>
      <c r="C3010" s="72"/>
      <c r="D3010" s="72"/>
    </row>
    <row r="3011" spans="2:4" ht="12.75" x14ac:dyDescent="0.2">
      <c r="B3011" s="72"/>
      <c r="C3011" s="72"/>
      <c r="D3011" s="72"/>
    </row>
    <row r="3012" spans="2:4" ht="12.75" x14ac:dyDescent="0.2">
      <c r="B3012" s="72"/>
      <c r="C3012" s="72"/>
      <c r="D3012" s="72"/>
    </row>
    <row r="3013" spans="2:4" ht="12.75" x14ac:dyDescent="0.2">
      <c r="B3013" s="72"/>
      <c r="C3013" s="72"/>
      <c r="D3013" s="72"/>
    </row>
    <row r="3014" spans="2:4" ht="12.75" x14ac:dyDescent="0.2">
      <c r="B3014" s="72"/>
      <c r="C3014" s="72"/>
      <c r="D3014" s="72"/>
    </row>
    <row r="3015" spans="2:4" ht="12.75" x14ac:dyDescent="0.2">
      <c r="B3015" s="72"/>
      <c r="C3015" s="72"/>
      <c r="D3015" s="72"/>
    </row>
    <row r="3016" spans="2:4" ht="12.75" x14ac:dyDescent="0.2">
      <c r="B3016" s="72"/>
      <c r="C3016" s="72"/>
      <c r="D3016" s="72"/>
    </row>
    <row r="3017" spans="2:4" ht="12.75" x14ac:dyDescent="0.2">
      <c r="B3017" s="72"/>
      <c r="C3017" s="72"/>
      <c r="D3017" s="72"/>
    </row>
    <row r="3018" spans="2:4" ht="12.75" x14ac:dyDescent="0.2">
      <c r="B3018" s="72"/>
      <c r="C3018" s="72"/>
      <c r="D3018" s="72"/>
    </row>
    <row r="3019" spans="2:4" ht="12.75" x14ac:dyDescent="0.2">
      <c r="B3019" s="72"/>
      <c r="C3019" s="72"/>
      <c r="D3019" s="72"/>
    </row>
    <row r="3020" spans="2:4" ht="12.75" x14ac:dyDescent="0.2">
      <c r="B3020" s="72"/>
      <c r="C3020" s="72"/>
      <c r="D3020" s="72"/>
    </row>
    <row r="3021" spans="2:4" ht="12.75" x14ac:dyDescent="0.2">
      <c r="B3021" s="72"/>
      <c r="C3021" s="72"/>
      <c r="D3021" s="72"/>
    </row>
    <row r="3022" spans="2:4" ht="12.75" x14ac:dyDescent="0.2">
      <c r="B3022" s="72"/>
      <c r="C3022" s="72"/>
      <c r="D3022" s="72"/>
    </row>
    <row r="3023" spans="2:4" ht="12.75" x14ac:dyDescent="0.2">
      <c r="B3023" s="72"/>
      <c r="C3023" s="72"/>
      <c r="D3023" s="72"/>
    </row>
    <row r="3024" spans="2:4" ht="12.75" x14ac:dyDescent="0.2">
      <c r="B3024" s="72"/>
      <c r="C3024" s="72"/>
      <c r="D3024" s="72"/>
    </row>
    <row r="3025" spans="2:4" ht="12.75" x14ac:dyDescent="0.2">
      <c r="B3025" s="72"/>
      <c r="C3025" s="72"/>
      <c r="D3025" s="72"/>
    </row>
    <row r="3026" spans="2:4" ht="12.75" x14ac:dyDescent="0.2">
      <c r="B3026" s="72"/>
      <c r="C3026" s="72"/>
      <c r="D3026" s="72"/>
    </row>
    <row r="3027" spans="2:4" ht="12.75" x14ac:dyDescent="0.2">
      <c r="B3027" s="72"/>
      <c r="C3027" s="72"/>
      <c r="D3027" s="72"/>
    </row>
    <row r="3028" spans="2:4" ht="12.75" x14ac:dyDescent="0.2">
      <c r="B3028" s="72"/>
      <c r="C3028" s="72"/>
      <c r="D3028" s="72"/>
    </row>
    <row r="3029" spans="2:4" ht="12.75" x14ac:dyDescent="0.2">
      <c r="B3029" s="72"/>
      <c r="C3029" s="72"/>
      <c r="D3029" s="72"/>
    </row>
    <row r="3030" spans="2:4" ht="12.75" x14ac:dyDescent="0.2">
      <c r="B3030" s="72"/>
      <c r="C3030" s="72"/>
      <c r="D3030" s="72"/>
    </row>
    <row r="3031" spans="2:4" ht="12.75" x14ac:dyDescent="0.2">
      <c r="B3031" s="72"/>
      <c r="C3031" s="72"/>
      <c r="D3031" s="72"/>
    </row>
    <row r="3032" spans="2:4" ht="12.75" x14ac:dyDescent="0.2">
      <c r="B3032" s="72"/>
      <c r="C3032" s="72"/>
      <c r="D3032" s="72"/>
    </row>
    <row r="3033" spans="2:4" ht="12.75" x14ac:dyDescent="0.2">
      <c r="B3033" s="72"/>
      <c r="C3033" s="72"/>
      <c r="D3033" s="72"/>
    </row>
    <row r="3034" spans="2:4" ht="12.75" x14ac:dyDescent="0.2">
      <c r="B3034" s="72"/>
      <c r="C3034" s="72"/>
      <c r="D3034" s="72"/>
    </row>
    <row r="3035" spans="2:4" ht="12.75" x14ac:dyDescent="0.2">
      <c r="B3035" s="72"/>
      <c r="C3035" s="72"/>
      <c r="D3035" s="72"/>
    </row>
    <row r="3036" spans="2:4" ht="12.75" x14ac:dyDescent="0.2">
      <c r="B3036" s="72"/>
      <c r="C3036" s="72"/>
      <c r="D3036" s="72"/>
    </row>
    <row r="3037" spans="2:4" ht="12.75" x14ac:dyDescent="0.2">
      <c r="B3037" s="72"/>
      <c r="C3037" s="72"/>
      <c r="D3037" s="72"/>
    </row>
    <row r="3038" spans="2:4" ht="12.75" x14ac:dyDescent="0.2">
      <c r="B3038" s="72"/>
      <c r="C3038" s="72"/>
      <c r="D3038" s="72"/>
    </row>
    <row r="3039" spans="2:4" ht="12.75" x14ac:dyDescent="0.2">
      <c r="B3039" s="72"/>
      <c r="C3039" s="72"/>
      <c r="D3039" s="72"/>
    </row>
    <row r="3040" spans="2:4" ht="12.75" x14ac:dyDescent="0.2">
      <c r="B3040" s="72"/>
      <c r="C3040" s="72"/>
      <c r="D3040" s="72"/>
    </row>
    <row r="3041" spans="2:4" ht="12.75" x14ac:dyDescent="0.2">
      <c r="B3041" s="72"/>
      <c r="C3041" s="72"/>
      <c r="D3041" s="72"/>
    </row>
    <row r="3042" spans="2:4" ht="12.75" x14ac:dyDescent="0.2">
      <c r="B3042" s="72"/>
      <c r="C3042" s="72"/>
      <c r="D3042" s="72"/>
    </row>
    <row r="3043" spans="2:4" ht="12.75" x14ac:dyDescent="0.2">
      <c r="B3043" s="72"/>
      <c r="C3043" s="72"/>
      <c r="D3043" s="72"/>
    </row>
    <row r="3044" spans="2:4" ht="12.75" x14ac:dyDescent="0.2">
      <c r="B3044" s="72"/>
      <c r="C3044" s="72"/>
      <c r="D3044" s="72"/>
    </row>
    <row r="3045" spans="2:4" ht="12.75" x14ac:dyDescent="0.2">
      <c r="B3045" s="72"/>
      <c r="C3045" s="72"/>
      <c r="D3045" s="72"/>
    </row>
    <row r="3046" spans="2:4" ht="12.75" x14ac:dyDescent="0.2">
      <c r="B3046" s="72"/>
      <c r="C3046" s="72"/>
      <c r="D3046" s="72"/>
    </row>
    <row r="3047" spans="2:4" ht="12.75" x14ac:dyDescent="0.2">
      <c r="B3047" s="72"/>
      <c r="C3047" s="72"/>
      <c r="D3047" s="72"/>
    </row>
    <row r="3048" spans="2:4" ht="12.75" x14ac:dyDescent="0.2">
      <c r="B3048" s="72"/>
      <c r="C3048" s="72"/>
      <c r="D3048" s="72"/>
    </row>
    <row r="3049" spans="2:4" ht="12.75" x14ac:dyDescent="0.2">
      <c r="B3049" s="72"/>
      <c r="C3049" s="72"/>
      <c r="D3049" s="72"/>
    </row>
    <row r="3050" spans="2:4" ht="12.75" x14ac:dyDescent="0.2">
      <c r="B3050" s="72"/>
      <c r="C3050" s="72"/>
      <c r="D3050" s="72"/>
    </row>
    <row r="3051" spans="2:4" ht="12.75" x14ac:dyDescent="0.2">
      <c r="B3051" s="72"/>
      <c r="C3051" s="72"/>
      <c r="D3051" s="72"/>
    </row>
    <row r="3052" spans="2:4" ht="12.75" x14ac:dyDescent="0.2">
      <c r="B3052" s="72"/>
      <c r="C3052" s="72"/>
      <c r="D3052" s="72"/>
    </row>
    <row r="3053" spans="2:4" ht="12.75" x14ac:dyDescent="0.2">
      <c r="B3053" s="72"/>
      <c r="C3053" s="72"/>
      <c r="D3053" s="72"/>
    </row>
    <row r="3054" spans="2:4" ht="12.75" x14ac:dyDescent="0.2">
      <c r="B3054" s="72"/>
      <c r="C3054" s="72"/>
      <c r="D3054" s="72"/>
    </row>
    <row r="3055" spans="2:4" ht="12.75" x14ac:dyDescent="0.2">
      <c r="B3055" s="72"/>
      <c r="C3055" s="72"/>
      <c r="D3055" s="72"/>
    </row>
    <row r="3056" spans="2:4" ht="12.75" x14ac:dyDescent="0.2">
      <c r="B3056" s="72"/>
      <c r="C3056" s="72"/>
      <c r="D3056" s="72"/>
    </row>
    <row r="3057" spans="2:4" ht="12.75" x14ac:dyDescent="0.2">
      <c r="B3057" s="72"/>
      <c r="C3057" s="72"/>
      <c r="D3057" s="72"/>
    </row>
    <row r="3058" spans="2:4" ht="12.75" x14ac:dyDescent="0.2">
      <c r="B3058" s="72"/>
      <c r="C3058" s="72"/>
      <c r="D3058" s="72"/>
    </row>
    <row r="3059" spans="2:4" ht="12.75" x14ac:dyDescent="0.2">
      <c r="B3059" s="72"/>
      <c r="C3059" s="72"/>
      <c r="D3059" s="72"/>
    </row>
    <row r="3060" spans="2:4" ht="12.75" x14ac:dyDescent="0.2">
      <c r="B3060" s="72"/>
      <c r="C3060" s="72"/>
      <c r="D3060" s="72"/>
    </row>
    <row r="3061" spans="2:4" ht="12.75" x14ac:dyDescent="0.2">
      <c r="B3061" s="72"/>
      <c r="C3061" s="72"/>
      <c r="D3061" s="72"/>
    </row>
    <row r="3062" spans="2:4" ht="12.75" x14ac:dyDescent="0.2">
      <c r="B3062" s="72"/>
      <c r="C3062" s="72"/>
      <c r="D3062" s="72"/>
    </row>
    <row r="3063" spans="2:4" ht="12.75" x14ac:dyDescent="0.2">
      <c r="B3063" s="72"/>
      <c r="C3063" s="72"/>
      <c r="D3063" s="72"/>
    </row>
    <row r="3064" spans="2:4" ht="12.75" x14ac:dyDescent="0.2">
      <c r="B3064" s="72"/>
      <c r="C3064" s="72"/>
      <c r="D3064" s="72"/>
    </row>
    <row r="3065" spans="2:4" ht="12.75" x14ac:dyDescent="0.2">
      <c r="B3065" s="72"/>
      <c r="C3065" s="72"/>
      <c r="D3065" s="72"/>
    </row>
    <row r="3066" spans="2:4" ht="12.75" x14ac:dyDescent="0.2">
      <c r="B3066" s="72"/>
      <c r="C3066" s="72"/>
      <c r="D3066" s="72"/>
    </row>
    <row r="3067" spans="2:4" ht="12.75" x14ac:dyDescent="0.2">
      <c r="B3067" s="72"/>
      <c r="C3067" s="72"/>
      <c r="D3067" s="72"/>
    </row>
    <row r="3068" spans="2:4" ht="12.75" x14ac:dyDescent="0.2">
      <c r="B3068" s="72"/>
      <c r="C3068" s="72"/>
      <c r="D3068" s="72"/>
    </row>
    <row r="3069" spans="2:4" ht="12.75" x14ac:dyDescent="0.2">
      <c r="B3069" s="72"/>
      <c r="C3069" s="72"/>
      <c r="D3069" s="72"/>
    </row>
    <row r="3070" spans="2:4" ht="12.75" x14ac:dyDescent="0.2">
      <c r="B3070" s="72"/>
      <c r="C3070" s="72"/>
      <c r="D3070" s="72"/>
    </row>
    <row r="3071" spans="2:4" ht="12.75" x14ac:dyDescent="0.2">
      <c r="B3071" s="72"/>
      <c r="C3071" s="72"/>
      <c r="D3071" s="72"/>
    </row>
    <row r="3072" spans="2:4" ht="12.75" x14ac:dyDescent="0.2">
      <c r="B3072" s="72"/>
      <c r="C3072" s="72"/>
      <c r="D3072" s="72"/>
    </row>
    <row r="3073" spans="2:4" ht="12.75" x14ac:dyDescent="0.2">
      <c r="B3073" s="72"/>
      <c r="C3073" s="72"/>
      <c r="D3073" s="72"/>
    </row>
    <row r="3074" spans="2:4" ht="12.75" x14ac:dyDescent="0.2">
      <c r="B3074" s="72"/>
      <c r="C3074" s="72"/>
      <c r="D3074" s="72"/>
    </row>
    <row r="3075" spans="2:4" ht="12.75" x14ac:dyDescent="0.2">
      <c r="B3075" s="72"/>
      <c r="C3075" s="72"/>
      <c r="D3075" s="72"/>
    </row>
    <row r="3076" spans="2:4" ht="12.75" x14ac:dyDescent="0.2">
      <c r="B3076" s="72"/>
      <c r="C3076" s="72"/>
      <c r="D3076" s="72"/>
    </row>
    <row r="3077" spans="2:4" ht="12.75" x14ac:dyDescent="0.2">
      <c r="B3077" s="72"/>
      <c r="C3077" s="72"/>
      <c r="D3077" s="72"/>
    </row>
    <row r="3078" spans="2:4" ht="12.75" x14ac:dyDescent="0.2">
      <c r="B3078" s="72"/>
      <c r="C3078" s="72"/>
      <c r="D3078" s="72"/>
    </row>
    <row r="3079" spans="2:4" ht="12.75" x14ac:dyDescent="0.2">
      <c r="B3079" s="72"/>
      <c r="C3079" s="72"/>
      <c r="D3079" s="72"/>
    </row>
    <row r="3080" spans="2:4" ht="12.75" x14ac:dyDescent="0.2">
      <c r="B3080" s="72"/>
      <c r="C3080" s="72"/>
      <c r="D3080" s="72"/>
    </row>
    <row r="3081" spans="2:4" ht="12.75" x14ac:dyDescent="0.2">
      <c r="B3081" s="72"/>
      <c r="C3081" s="72"/>
      <c r="D3081" s="72"/>
    </row>
    <row r="3082" spans="2:4" ht="12.75" x14ac:dyDescent="0.2">
      <c r="B3082" s="72"/>
      <c r="C3082" s="72"/>
      <c r="D3082" s="72"/>
    </row>
    <row r="3083" spans="2:4" ht="12.75" x14ac:dyDescent="0.2">
      <c r="B3083" s="72"/>
      <c r="C3083" s="72"/>
      <c r="D3083" s="72"/>
    </row>
    <row r="3084" spans="2:4" ht="12.75" x14ac:dyDescent="0.2">
      <c r="B3084" s="72"/>
      <c r="C3084" s="72"/>
      <c r="D3084" s="72"/>
    </row>
    <row r="3085" spans="2:4" ht="12.75" x14ac:dyDescent="0.2">
      <c r="B3085" s="72"/>
      <c r="C3085" s="72"/>
      <c r="D3085" s="72"/>
    </row>
    <row r="3086" spans="2:4" ht="12.75" x14ac:dyDescent="0.2">
      <c r="B3086" s="72"/>
      <c r="C3086" s="72"/>
      <c r="D3086" s="72"/>
    </row>
    <row r="3087" spans="2:4" ht="12.75" x14ac:dyDescent="0.2">
      <c r="B3087" s="72"/>
      <c r="C3087" s="72"/>
      <c r="D3087" s="72"/>
    </row>
    <row r="3088" spans="2:4" ht="12.75" x14ac:dyDescent="0.2">
      <c r="B3088" s="72"/>
      <c r="C3088" s="72"/>
      <c r="D3088" s="72"/>
    </row>
    <row r="3089" spans="2:4" ht="12.75" x14ac:dyDescent="0.2">
      <c r="B3089" s="72"/>
      <c r="C3089" s="72"/>
      <c r="D3089" s="72"/>
    </row>
    <row r="3090" spans="2:4" ht="12.75" x14ac:dyDescent="0.2">
      <c r="B3090" s="72"/>
      <c r="C3090" s="72"/>
      <c r="D3090" s="72"/>
    </row>
    <row r="3091" spans="2:4" ht="12.75" x14ac:dyDescent="0.2">
      <c r="B3091" s="72"/>
      <c r="C3091" s="72"/>
      <c r="D3091" s="72"/>
    </row>
    <row r="3092" spans="2:4" ht="12.75" x14ac:dyDescent="0.2">
      <c r="B3092" s="72"/>
      <c r="C3092" s="72"/>
      <c r="D3092" s="72"/>
    </row>
    <row r="3093" spans="2:4" ht="12.75" x14ac:dyDescent="0.2">
      <c r="B3093" s="72"/>
      <c r="C3093" s="72"/>
      <c r="D3093" s="72"/>
    </row>
    <row r="3094" spans="2:4" ht="12.75" x14ac:dyDescent="0.2">
      <c r="B3094" s="72"/>
      <c r="C3094" s="72"/>
      <c r="D3094" s="72"/>
    </row>
    <row r="3095" spans="2:4" ht="12.75" x14ac:dyDescent="0.2">
      <c r="B3095" s="72"/>
      <c r="C3095" s="72"/>
      <c r="D3095" s="72"/>
    </row>
    <row r="3096" spans="2:4" ht="12.75" x14ac:dyDescent="0.2">
      <c r="B3096" s="72"/>
      <c r="C3096" s="72"/>
      <c r="D3096" s="72"/>
    </row>
    <row r="3097" spans="2:4" ht="12.75" x14ac:dyDescent="0.2">
      <c r="B3097" s="72"/>
      <c r="C3097" s="72"/>
      <c r="D3097" s="72"/>
    </row>
    <row r="3098" spans="2:4" ht="12.75" x14ac:dyDescent="0.2">
      <c r="B3098" s="72"/>
      <c r="C3098" s="72"/>
      <c r="D3098" s="72"/>
    </row>
    <row r="3099" spans="2:4" ht="12.75" x14ac:dyDescent="0.2">
      <c r="B3099" s="72"/>
      <c r="C3099" s="72"/>
      <c r="D3099" s="72"/>
    </row>
    <row r="3100" spans="2:4" ht="12.75" x14ac:dyDescent="0.2">
      <c r="B3100" s="72"/>
      <c r="C3100" s="72"/>
      <c r="D3100" s="72"/>
    </row>
    <row r="3101" spans="2:4" ht="12.75" x14ac:dyDescent="0.2">
      <c r="B3101" s="72"/>
      <c r="C3101" s="72"/>
      <c r="D3101" s="72"/>
    </row>
    <row r="3102" spans="2:4" ht="12.75" x14ac:dyDescent="0.2">
      <c r="B3102" s="72"/>
      <c r="C3102" s="72"/>
      <c r="D3102" s="72"/>
    </row>
    <row r="3103" spans="2:4" ht="12.75" x14ac:dyDescent="0.2">
      <c r="B3103" s="72"/>
      <c r="C3103" s="72"/>
      <c r="D3103" s="72"/>
    </row>
    <row r="3104" spans="2:4" ht="12.75" x14ac:dyDescent="0.2">
      <c r="B3104" s="72"/>
      <c r="C3104" s="72"/>
      <c r="D3104" s="72"/>
    </row>
    <row r="3105" spans="2:4" ht="12.75" x14ac:dyDescent="0.2">
      <c r="B3105" s="72"/>
      <c r="C3105" s="72"/>
      <c r="D3105" s="72"/>
    </row>
    <row r="3106" spans="2:4" ht="12.75" x14ac:dyDescent="0.2">
      <c r="B3106" s="72"/>
      <c r="C3106" s="72"/>
      <c r="D3106" s="72"/>
    </row>
    <row r="3107" spans="2:4" ht="12.75" x14ac:dyDescent="0.2">
      <c r="B3107" s="72"/>
      <c r="C3107" s="72"/>
      <c r="D3107" s="72"/>
    </row>
    <row r="3108" spans="2:4" ht="12.75" x14ac:dyDescent="0.2">
      <c r="B3108" s="72"/>
      <c r="C3108" s="72"/>
      <c r="D3108" s="72"/>
    </row>
    <row r="3109" spans="2:4" ht="12.75" x14ac:dyDescent="0.2">
      <c r="B3109" s="72"/>
      <c r="C3109" s="72"/>
      <c r="D3109" s="72"/>
    </row>
    <row r="3110" spans="2:4" ht="12.75" x14ac:dyDescent="0.2">
      <c r="B3110" s="72"/>
      <c r="C3110" s="72"/>
      <c r="D3110" s="72"/>
    </row>
    <row r="3111" spans="2:4" ht="12.75" x14ac:dyDescent="0.2">
      <c r="B3111" s="72"/>
      <c r="C3111" s="72"/>
      <c r="D3111" s="72"/>
    </row>
    <row r="3112" spans="2:4" ht="12.75" x14ac:dyDescent="0.2">
      <c r="B3112" s="72"/>
      <c r="C3112" s="72"/>
      <c r="D3112" s="72"/>
    </row>
    <row r="3113" spans="2:4" ht="12.75" x14ac:dyDescent="0.2">
      <c r="B3113" s="72"/>
      <c r="C3113" s="72"/>
      <c r="D3113" s="72"/>
    </row>
    <row r="3114" spans="2:4" ht="12.75" x14ac:dyDescent="0.2">
      <c r="B3114" s="72"/>
      <c r="C3114" s="72"/>
      <c r="D3114" s="72"/>
    </row>
    <row r="3115" spans="2:4" ht="12.75" x14ac:dyDescent="0.2">
      <c r="B3115" s="72"/>
      <c r="C3115" s="72"/>
      <c r="D3115" s="72"/>
    </row>
    <row r="3116" spans="2:4" ht="12.75" x14ac:dyDescent="0.2">
      <c r="B3116" s="72"/>
      <c r="C3116" s="72"/>
      <c r="D3116" s="72"/>
    </row>
    <row r="3117" spans="2:4" ht="12.75" x14ac:dyDescent="0.2">
      <c r="B3117" s="72"/>
      <c r="C3117" s="72"/>
      <c r="D3117" s="72"/>
    </row>
    <row r="3118" spans="2:4" ht="12.75" x14ac:dyDescent="0.2">
      <c r="B3118" s="72"/>
      <c r="C3118" s="72"/>
      <c r="D3118" s="72"/>
    </row>
    <row r="3119" spans="2:4" ht="12.75" x14ac:dyDescent="0.2">
      <c r="B3119" s="72"/>
      <c r="C3119" s="72"/>
      <c r="D3119" s="72"/>
    </row>
    <row r="3120" spans="2:4" ht="12.75" x14ac:dyDescent="0.2">
      <c r="B3120" s="72"/>
      <c r="C3120" s="72"/>
      <c r="D3120" s="72"/>
    </row>
    <row r="3121" spans="2:4" ht="12.75" x14ac:dyDescent="0.2">
      <c r="B3121" s="72"/>
      <c r="C3121" s="72"/>
      <c r="D3121" s="72"/>
    </row>
    <row r="3122" spans="2:4" ht="12.75" x14ac:dyDescent="0.2">
      <c r="B3122" s="72"/>
      <c r="C3122" s="72"/>
      <c r="D3122" s="72"/>
    </row>
    <row r="3123" spans="2:4" ht="12.75" x14ac:dyDescent="0.2">
      <c r="B3123" s="72"/>
      <c r="C3123" s="72"/>
      <c r="D3123" s="72"/>
    </row>
    <row r="3124" spans="2:4" ht="12.75" x14ac:dyDescent="0.2">
      <c r="B3124" s="72"/>
      <c r="C3124" s="72"/>
      <c r="D3124" s="72"/>
    </row>
    <row r="3125" spans="2:4" ht="12.75" x14ac:dyDescent="0.2">
      <c r="B3125" s="72"/>
      <c r="C3125" s="72"/>
      <c r="D3125" s="72"/>
    </row>
    <row r="3126" spans="2:4" ht="12.75" x14ac:dyDescent="0.2">
      <c r="B3126" s="72"/>
      <c r="C3126" s="72"/>
      <c r="D3126" s="72"/>
    </row>
    <row r="3127" spans="2:4" ht="12.75" x14ac:dyDescent="0.2">
      <c r="B3127" s="72"/>
      <c r="C3127" s="72"/>
      <c r="D3127" s="72"/>
    </row>
    <row r="3128" spans="2:4" ht="12.75" x14ac:dyDescent="0.2">
      <c r="B3128" s="72"/>
      <c r="C3128" s="72"/>
      <c r="D3128" s="72"/>
    </row>
    <row r="3129" spans="2:4" ht="12.75" x14ac:dyDescent="0.2">
      <c r="B3129" s="72"/>
      <c r="C3129" s="72"/>
      <c r="D3129" s="72"/>
    </row>
    <row r="3130" spans="2:4" ht="12.75" x14ac:dyDescent="0.2">
      <c r="B3130" s="72"/>
      <c r="C3130" s="72"/>
      <c r="D3130" s="72"/>
    </row>
    <row r="3131" spans="2:4" ht="12.75" x14ac:dyDescent="0.2">
      <c r="B3131" s="72"/>
      <c r="C3131" s="72"/>
      <c r="D3131" s="72"/>
    </row>
    <row r="3132" spans="2:4" ht="12.75" x14ac:dyDescent="0.2">
      <c r="B3132" s="72"/>
      <c r="C3132" s="72"/>
      <c r="D3132" s="72"/>
    </row>
    <row r="3133" spans="2:4" ht="12.75" x14ac:dyDescent="0.2">
      <c r="B3133" s="72"/>
      <c r="C3133" s="72"/>
      <c r="D3133" s="72"/>
    </row>
    <row r="3134" spans="2:4" ht="12.75" x14ac:dyDescent="0.2">
      <c r="B3134" s="72"/>
      <c r="C3134" s="72"/>
      <c r="D3134" s="72"/>
    </row>
    <row r="3135" spans="2:4" ht="12.75" x14ac:dyDescent="0.2">
      <c r="B3135" s="72"/>
      <c r="C3135" s="72"/>
      <c r="D3135" s="72"/>
    </row>
    <row r="3136" spans="2:4" ht="12.75" x14ac:dyDescent="0.2">
      <c r="B3136" s="72"/>
      <c r="C3136" s="72"/>
      <c r="D3136" s="72"/>
    </row>
    <row r="3137" spans="2:4" ht="12.75" x14ac:dyDescent="0.2">
      <c r="B3137" s="72"/>
      <c r="C3137" s="72"/>
      <c r="D3137" s="72"/>
    </row>
    <row r="3138" spans="2:4" ht="12.75" x14ac:dyDescent="0.2">
      <c r="B3138" s="72"/>
      <c r="C3138" s="72"/>
      <c r="D3138" s="72"/>
    </row>
    <row r="3139" spans="2:4" ht="12.75" x14ac:dyDescent="0.2">
      <c r="B3139" s="72"/>
      <c r="C3139" s="72"/>
      <c r="D3139" s="72"/>
    </row>
    <row r="3140" spans="2:4" ht="12.75" x14ac:dyDescent="0.2">
      <c r="B3140" s="72"/>
      <c r="C3140" s="72"/>
      <c r="D3140" s="72"/>
    </row>
    <row r="3141" spans="2:4" ht="12.75" x14ac:dyDescent="0.2">
      <c r="B3141" s="72"/>
      <c r="C3141" s="72"/>
      <c r="D3141" s="72"/>
    </row>
    <row r="3142" spans="2:4" ht="12.75" x14ac:dyDescent="0.2">
      <c r="B3142" s="72"/>
      <c r="C3142" s="72"/>
      <c r="D3142" s="72"/>
    </row>
    <row r="3143" spans="2:4" ht="12.75" x14ac:dyDescent="0.2">
      <c r="B3143" s="72"/>
      <c r="C3143" s="72"/>
      <c r="D3143" s="72"/>
    </row>
    <row r="3144" spans="2:4" ht="12.75" x14ac:dyDescent="0.2">
      <c r="B3144" s="72"/>
      <c r="C3144" s="72"/>
      <c r="D3144" s="72"/>
    </row>
    <row r="3145" spans="2:4" ht="12.75" x14ac:dyDescent="0.2">
      <c r="B3145" s="72"/>
      <c r="C3145" s="72"/>
      <c r="D3145" s="72"/>
    </row>
    <row r="3146" spans="2:4" ht="12.75" x14ac:dyDescent="0.2">
      <c r="B3146" s="72"/>
      <c r="C3146" s="72"/>
      <c r="D3146" s="72"/>
    </row>
    <row r="3147" spans="2:4" ht="12.75" x14ac:dyDescent="0.2">
      <c r="B3147" s="72"/>
      <c r="C3147" s="72"/>
      <c r="D3147" s="72"/>
    </row>
    <row r="3148" spans="2:4" ht="12.75" x14ac:dyDescent="0.2">
      <c r="B3148" s="72"/>
      <c r="C3148" s="72"/>
      <c r="D3148" s="72"/>
    </row>
    <row r="3149" spans="2:4" ht="12.75" x14ac:dyDescent="0.2">
      <c r="B3149" s="72"/>
      <c r="C3149" s="72"/>
      <c r="D3149" s="72"/>
    </row>
    <row r="3150" spans="2:4" ht="12.75" x14ac:dyDescent="0.2">
      <c r="B3150" s="72"/>
      <c r="C3150" s="72"/>
      <c r="D3150" s="72"/>
    </row>
    <row r="3151" spans="2:4" ht="12.75" x14ac:dyDescent="0.2">
      <c r="B3151" s="72"/>
      <c r="C3151" s="72"/>
      <c r="D3151" s="72"/>
    </row>
    <row r="3152" spans="2:4" ht="12.75" x14ac:dyDescent="0.2">
      <c r="B3152" s="72"/>
      <c r="C3152" s="72"/>
      <c r="D3152" s="72"/>
    </row>
    <row r="3153" spans="2:4" ht="12.75" x14ac:dyDescent="0.2">
      <c r="B3153" s="72"/>
      <c r="C3153" s="72"/>
      <c r="D3153" s="72"/>
    </row>
    <row r="3154" spans="2:4" ht="12.75" x14ac:dyDescent="0.2">
      <c r="B3154" s="72"/>
      <c r="C3154" s="72"/>
      <c r="D3154" s="72"/>
    </row>
    <row r="3155" spans="2:4" ht="12.75" x14ac:dyDescent="0.2">
      <c r="B3155" s="72"/>
      <c r="C3155" s="72"/>
      <c r="D3155" s="72"/>
    </row>
    <row r="3156" spans="2:4" ht="12.75" x14ac:dyDescent="0.2">
      <c r="B3156" s="72"/>
      <c r="C3156" s="72"/>
      <c r="D3156" s="72"/>
    </row>
    <row r="3157" spans="2:4" ht="12.75" x14ac:dyDescent="0.2">
      <c r="B3157" s="72"/>
      <c r="C3157" s="72"/>
      <c r="D3157" s="72"/>
    </row>
    <row r="3158" spans="2:4" ht="12.75" x14ac:dyDescent="0.2">
      <c r="B3158" s="72"/>
      <c r="C3158" s="72"/>
      <c r="D3158" s="72"/>
    </row>
    <row r="3159" spans="2:4" ht="12.75" x14ac:dyDescent="0.2">
      <c r="B3159" s="72"/>
      <c r="C3159" s="72"/>
      <c r="D3159" s="72"/>
    </row>
    <row r="3160" spans="2:4" ht="12.75" x14ac:dyDescent="0.2">
      <c r="B3160" s="72"/>
      <c r="C3160" s="72"/>
      <c r="D3160" s="72"/>
    </row>
    <row r="3161" spans="2:4" ht="12.75" x14ac:dyDescent="0.2">
      <c r="B3161" s="72"/>
      <c r="C3161" s="72"/>
      <c r="D3161" s="72"/>
    </row>
    <row r="3162" spans="2:4" ht="12.75" x14ac:dyDescent="0.2">
      <c r="B3162" s="72"/>
      <c r="C3162" s="72"/>
      <c r="D3162" s="72"/>
    </row>
    <row r="3163" spans="2:4" ht="12.75" x14ac:dyDescent="0.2">
      <c r="B3163" s="72"/>
      <c r="C3163" s="72"/>
      <c r="D3163" s="72"/>
    </row>
    <row r="3164" spans="2:4" ht="12.75" x14ac:dyDescent="0.2">
      <c r="B3164" s="72"/>
      <c r="C3164" s="72"/>
      <c r="D3164" s="72"/>
    </row>
    <row r="3165" spans="2:4" ht="12.75" x14ac:dyDescent="0.2">
      <c r="B3165" s="72"/>
      <c r="C3165" s="72"/>
      <c r="D3165" s="72"/>
    </row>
    <row r="3166" spans="2:4" ht="12.75" x14ac:dyDescent="0.2">
      <c r="B3166" s="72"/>
      <c r="C3166" s="72"/>
      <c r="D3166" s="72"/>
    </row>
    <row r="3167" spans="2:4" ht="12.75" x14ac:dyDescent="0.2">
      <c r="B3167" s="72"/>
      <c r="C3167" s="72"/>
      <c r="D3167" s="72"/>
    </row>
    <row r="3168" spans="2:4" ht="12.75" x14ac:dyDescent="0.2">
      <c r="B3168" s="72"/>
      <c r="C3168" s="72"/>
      <c r="D3168" s="72"/>
    </row>
    <row r="3169" spans="2:4" ht="12.75" x14ac:dyDescent="0.2">
      <c r="B3169" s="72"/>
      <c r="C3169" s="72"/>
      <c r="D3169" s="72"/>
    </row>
    <row r="3170" spans="2:4" ht="12.75" x14ac:dyDescent="0.2">
      <c r="B3170" s="72"/>
      <c r="C3170" s="72"/>
      <c r="D3170" s="72"/>
    </row>
    <row r="3171" spans="2:4" ht="12.75" x14ac:dyDescent="0.2">
      <c r="B3171" s="72"/>
      <c r="C3171" s="72"/>
      <c r="D3171" s="72"/>
    </row>
    <row r="3172" spans="2:4" ht="12.75" x14ac:dyDescent="0.2">
      <c r="B3172" s="72"/>
      <c r="C3172" s="72"/>
      <c r="D3172" s="72"/>
    </row>
    <row r="3173" spans="2:4" ht="12.75" x14ac:dyDescent="0.2">
      <c r="B3173" s="72"/>
      <c r="C3173" s="72"/>
      <c r="D3173" s="72"/>
    </row>
    <row r="3174" spans="2:4" ht="12.75" x14ac:dyDescent="0.2">
      <c r="B3174" s="72"/>
      <c r="C3174" s="72"/>
      <c r="D3174" s="72"/>
    </row>
    <row r="3175" spans="2:4" ht="12.75" x14ac:dyDescent="0.2">
      <c r="B3175" s="72"/>
      <c r="C3175" s="72"/>
      <c r="D3175" s="72"/>
    </row>
    <row r="3176" spans="2:4" ht="12.75" x14ac:dyDescent="0.2">
      <c r="B3176" s="72"/>
      <c r="C3176" s="72"/>
      <c r="D3176" s="72"/>
    </row>
    <row r="3177" spans="2:4" ht="12.75" x14ac:dyDescent="0.2">
      <c r="B3177" s="72"/>
      <c r="C3177" s="72"/>
      <c r="D3177" s="72"/>
    </row>
    <row r="3178" spans="2:4" ht="12.75" x14ac:dyDescent="0.2">
      <c r="B3178" s="72"/>
      <c r="C3178" s="72"/>
      <c r="D3178" s="72"/>
    </row>
    <row r="3179" spans="2:4" ht="12.75" x14ac:dyDescent="0.2">
      <c r="B3179" s="72"/>
      <c r="C3179" s="72"/>
      <c r="D3179" s="72"/>
    </row>
    <row r="3180" spans="2:4" ht="12.75" x14ac:dyDescent="0.2">
      <c r="B3180" s="72"/>
      <c r="C3180" s="72"/>
      <c r="D3180" s="72"/>
    </row>
    <row r="3181" spans="2:4" ht="12.75" x14ac:dyDescent="0.2">
      <c r="B3181" s="72"/>
      <c r="C3181" s="72"/>
      <c r="D3181" s="72"/>
    </row>
    <row r="3182" spans="2:4" ht="12.75" x14ac:dyDescent="0.2">
      <c r="B3182" s="72"/>
      <c r="C3182" s="72"/>
      <c r="D3182" s="72"/>
    </row>
    <row r="3183" spans="2:4" ht="12.75" x14ac:dyDescent="0.2">
      <c r="B3183" s="72"/>
      <c r="C3183" s="72"/>
      <c r="D3183" s="72"/>
    </row>
    <row r="3184" spans="2:4" ht="12.75" x14ac:dyDescent="0.2">
      <c r="B3184" s="72"/>
      <c r="C3184" s="72"/>
      <c r="D3184" s="72"/>
    </row>
    <row r="3185" spans="2:4" ht="12.75" x14ac:dyDescent="0.2">
      <c r="B3185" s="72"/>
      <c r="C3185" s="72"/>
      <c r="D3185" s="72"/>
    </row>
    <row r="3186" spans="2:4" ht="12.75" x14ac:dyDescent="0.2">
      <c r="B3186" s="72"/>
      <c r="C3186" s="72"/>
      <c r="D3186" s="72"/>
    </row>
    <row r="3187" spans="2:4" ht="12.75" x14ac:dyDescent="0.2">
      <c r="B3187" s="72"/>
      <c r="C3187" s="72"/>
      <c r="D3187" s="72"/>
    </row>
    <row r="3188" spans="2:4" ht="12.75" x14ac:dyDescent="0.2">
      <c r="B3188" s="72"/>
      <c r="C3188" s="72"/>
      <c r="D3188" s="72"/>
    </row>
    <row r="3189" spans="2:4" ht="12.75" x14ac:dyDescent="0.2">
      <c r="B3189" s="72"/>
      <c r="C3189" s="72"/>
      <c r="D3189" s="72"/>
    </row>
    <row r="3190" spans="2:4" ht="12.75" x14ac:dyDescent="0.2">
      <c r="B3190" s="72"/>
      <c r="C3190" s="72"/>
      <c r="D3190" s="72"/>
    </row>
    <row r="3191" spans="2:4" ht="12.75" x14ac:dyDescent="0.2">
      <c r="B3191" s="72"/>
      <c r="C3191" s="72"/>
      <c r="D3191" s="72"/>
    </row>
    <row r="3192" spans="2:4" ht="12.75" x14ac:dyDescent="0.2">
      <c r="B3192" s="72"/>
      <c r="C3192" s="72"/>
      <c r="D3192" s="72"/>
    </row>
    <row r="3193" spans="2:4" ht="12.75" x14ac:dyDescent="0.2">
      <c r="B3193" s="72"/>
      <c r="C3193" s="72"/>
      <c r="D3193" s="72"/>
    </row>
    <row r="3194" spans="2:4" ht="12.75" x14ac:dyDescent="0.2">
      <c r="B3194" s="72"/>
      <c r="C3194" s="72"/>
      <c r="D3194" s="72"/>
    </row>
    <row r="3195" spans="2:4" ht="12.75" x14ac:dyDescent="0.2">
      <c r="B3195" s="72"/>
      <c r="C3195" s="72"/>
      <c r="D3195" s="72"/>
    </row>
    <row r="3196" spans="2:4" ht="12.75" x14ac:dyDescent="0.2">
      <c r="B3196" s="72"/>
      <c r="C3196" s="72"/>
      <c r="D3196" s="72"/>
    </row>
    <row r="3197" spans="2:4" ht="12.75" x14ac:dyDescent="0.2">
      <c r="B3197" s="72"/>
      <c r="C3197" s="72"/>
      <c r="D3197" s="72"/>
    </row>
    <row r="3198" spans="2:4" ht="12.75" x14ac:dyDescent="0.2">
      <c r="B3198" s="72"/>
      <c r="C3198" s="72"/>
      <c r="D3198" s="72"/>
    </row>
    <row r="3199" spans="2:4" ht="12.75" x14ac:dyDescent="0.2">
      <c r="B3199" s="72"/>
      <c r="C3199" s="72"/>
      <c r="D3199" s="72"/>
    </row>
    <row r="3200" spans="2:4" ht="12.75" x14ac:dyDescent="0.2">
      <c r="B3200" s="72"/>
      <c r="C3200" s="72"/>
      <c r="D3200" s="72"/>
    </row>
    <row r="3201" spans="2:4" ht="12.75" x14ac:dyDescent="0.2">
      <c r="B3201" s="72"/>
      <c r="C3201" s="72"/>
      <c r="D3201" s="72"/>
    </row>
    <row r="3202" spans="2:4" ht="12.75" x14ac:dyDescent="0.2">
      <c r="B3202" s="72"/>
      <c r="C3202" s="72"/>
      <c r="D3202" s="72"/>
    </row>
    <row r="3203" spans="2:4" ht="12.75" x14ac:dyDescent="0.2">
      <c r="B3203" s="72"/>
      <c r="C3203" s="72"/>
      <c r="D3203" s="72"/>
    </row>
    <row r="3204" spans="2:4" ht="12.75" x14ac:dyDescent="0.2">
      <c r="B3204" s="72"/>
      <c r="C3204" s="72"/>
      <c r="D3204" s="72"/>
    </row>
    <row r="3205" spans="2:4" ht="12.75" x14ac:dyDescent="0.2">
      <c r="B3205" s="72"/>
      <c r="C3205" s="72"/>
      <c r="D3205" s="72"/>
    </row>
    <row r="3206" spans="2:4" ht="12.75" x14ac:dyDescent="0.2">
      <c r="B3206" s="72"/>
      <c r="C3206" s="72"/>
      <c r="D3206" s="72"/>
    </row>
    <row r="3207" spans="2:4" ht="12.75" x14ac:dyDescent="0.2">
      <c r="B3207" s="72"/>
      <c r="C3207" s="72"/>
      <c r="D3207" s="72"/>
    </row>
    <row r="3208" spans="2:4" ht="12.75" x14ac:dyDescent="0.2">
      <c r="B3208" s="72"/>
      <c r="C3208" s="72"/>
      <c r="D3208" s="72"/>
    </row>
    <row r="3209" spans="2:4" ht="12.75" x14ac:dyDescent="0.2">
      <c r="B3209" s="72"/>
      <c r="C3209" s="72"/>
      <c r="D3209" s="72"/>
    </row>
    <row r="3210" spans="2:4" ht="12.75" x14ac:dyDescent="0.2">
      <c r="B3210" s="72"/>
      <c r="C3210" s="72"/>
      <c r="D3210" s="72"/>
    </row>
    <row r="3211" spans="2:4" ht="12.75" x14ac:dyDescent="0.2">
      <c r="B3211" s="72"/>
      <c r="C3211" s="72"/>
      <c r="D3211" s="72"/>
    </row>
    <row r="3212" spans="2:4" ht="12.75" x14ac:dyDescent="0.2">
      <c r="B3212" s="72"/>
      <c r="C3212" s="72"/>
      <c r="D3212" s="72"/>
    </row>
    <row r="3213" spans="2:4" ht="12.75" x14ac:dyDescent="0.2">
      <c r="B3213" s="72"/>
      <c r="C3213" s="72"/>
      <c r="D3213" s="72"/>
    </row>
    <row r="3214" spans="2:4" ht="12.75" x14ac:dyDescent="0.2">
      <c r="B3214" s="72"/>
      <c r="C3214" s="72"/>
      <c r="D3214" s="72"/>
    </row>
    <row r="3215" spans="2:4" ht="12.75" x14ac:dyDescent="0.2">
      <c r="B3215" s="72"/>
      <c r="C3215" s="72"/>
      <c r="D3215" s="72"/>
    </row>
    <row r="3216" spans="2:4" ht="12.75" x14ac:dyDescent="0.2">
      <c r="B3216" s="72"/>
      <c r="C3216" s="72"/>
      <c r="D3216" s="72"/>
    </row>
    <row r="3217" spans="2:4" ht="12.75" x14ac:dyDescent="0.2">
      <c r="B3217" s="72"/>
      <c r="C3217" s="72"/>
      <c r="D3217" s="72"/>
    </row>
    <row r="3218" spans="2:4" ht="12.75" x14ac:dyDescent="0.2">
      <c r="B3218" s="72"/>
      <c r="C3218" s="72"/>
      <c r="D3218" s="72"/>
    </row>
    <row r="3219" spans="2:4" ht="12.75" x14ac:dyDescent="0.2">
      <c r="B3219" s="72"/>
      <c r="C3219" s="72"/>
      <c r="D3219" s="72"/>
    </row>
    <row r="3220" spans="2:4" ht="12.75" x14ac:dyDescent="0.2">
      <c r="B3220" s="72"/>
      <c r="C3220" s="72"/>
      <c r="D3220" s="72"/>
    </row>
    <row r="3221" spans="2:4" ht="12.75" x14ac:dyDescent="0.2">
      <c r="B3221" s="72"/>
      <c r="C3221" s="72"/>
      <c r="D3221" s="72"/>
    </row>
    <row r="3222" spans="2:4" ht="12.75" x14ac:dyDescent="0.2">
      <c r="B3222" s="72"/>
      <c r="C3222" s="72"/>
      <c r="D3222" s="72"/>
    </row>
    <row r="3223" spans="2:4" ht="12.75" x14ac:dyDescent="0.2">
      <c r="B3223" s="72"/>
      <c r="C3223" s="72"/>
      <c r="D3223" s="72"/>
    </row>
    <row r="3224" spans="2:4" ht="12.75" x14ac:dyDescent="0.2">
      <c r="B3224" s="72"/>
      <c r="C3224" s="72"/>
      <c r="D3224" s="72"/>
    </row>
    <row r="3225" spans="2:4" ht="12.75" x14ac:dyDescent="0.2">
      <c r="B3225" s="72"/>
      <c r="C3225" s="72"/>
      <c r="D3225" s="72"/>
    </row>
    <row r="3226" spans="2:4" ht="12.75" x14ac:dyDescent="0.2">
      <c r="B3226" s="72"/>
      <c r="C3226" s="72"/>
      <c r="D3226" s="72"/>
    </row>
    <row r="3227" spans="2:4" ht="12.75" x14ac:dyDescent="0.2">
      <c r="B3227" s="72"/>
      <c r="C3227" s="72"/>
      <c r="D3227" s="72"/>
    </row>
    <row r="3228" spans="2:4" ht="12.75" x14ac:dyDescent="0.2">
      <c r="B3228" s="72"/>
      <c r="C3228" s="72"/>
      <c r="D3228" s="72"/>
    </row>
    <row r="3229" spans="2:4" ht="12.75" x14ac:dyDescent="0.2">
      <c r="B3229" s="72"/>
      <c r="C3229" s="72"/>
      <c r="D3229" s="72"/>
    </row>
    <row r="3230" spans="2:4" ht="12.75" x14ac:dyDescent="0.2">
      <c r="B3230" s="72"/>
      <c r="C3230" s="72"/>
      <c r="D3230" s="72"/>
    </row>
    <row r="3231" spans="2:4" ht="12.75" x14ac:dyDescent="0.2">
      <c r="B3231" s="72"/>
      <c r="C3231" s="72"/>
      <c r="D3231" s="72"/>
    </row>
    <row r="3232" spans="2:4" ht="12.75" x14ac:dyDescent="0.2">
      <c r="B3232" s="72"/>
      <c r="C3232" s="72"/>
      <c r="D3232" s="72"/>
    </row>
    <row r="3233" spans="2:4" ht="12.75" x14ac:dyDescent="0.2">
      <c r="B3233" s="72"/>
      <c r="C3233" s="72"/>
      <c r="D3233" s="72"/>
    </row>
    <row r="3234" spans="2:4" ht="12.75" x14ac:dyDescent="0.2">
      <c r="B3234" s="72"/>
      <c r="C3234" s="72"/>
      <c r="D3234" s="72"/>
    </row>
    <row r="3235" spans="2:4" ht="12.75" x14ac:dyDescent="0.2">
      <c r="B3235" s="72"/>
      <c r="C3235" s="72"/>
      <c r="D3235" s="72"/>
    </row>
    <row r="3236" spans="2:4" ht="12.75" x14ac:dyDescent="0.2">
      <c r="B3236" s="72"/>
      <c r="C3236" s="72"/>
      <c r="D3236" s="72"/>
    </row>
    <row r="3237" spans="2:4" ht="12.75" x14ac:dyDescent="0.2">
      <c r="B3237" s="72"/>
      <c r="C3237" s="72"/>
      <c r="D3237" s="72"/>
    </row>
    <row r="3238" spans="2:4" ht="12.75" x14ac:dyDescent="0.2">
      <c r="B3238" s="72"/>
      <c r="C3238" s="72"/>
      <c r="D3238" s="72"/>
    </row>
    <row r="3239" spans="2:4" ht="12.75" x14ac:dyDescent="0.2">
      <c r="B3239" s="72"/>
      <c r="C3239" s="72"/>
      <c r="D3239" s="72"/>
    </row>
    <row r="3240" spans="2:4" ht="12.75" x14ac:dyDescent="0.2">
      <c r="B3240" s="72"/>
      <c r="C3240" s="72"/>
      <c r="D3240" s="72"/>
    </row>
    <row r="3241" spans="2:4" ht="12.75" x14ac:dyDescent="0.2">
      <c r="B3241" s="72"/>
      <c r="C3241" s="72"/>
      <c r="D3241" s="72"/>
    </row>
    <row r="3242" spans="2:4" ht="12.75" x14ac:dyDescent="0.2">
      <c r="B3242" s="72"/>
      <c r="C3242" s="72"/>
      <c r="D3242" s="72"/>
    </row>
    <row r="3243" spans="2:4" ht="12.75" x14ac:dyDescent="0.2">
      <c r="B3243" s="72"/>
      <c r="C3243" s="72"/>
      <c r="D3243" s="72"/>
    </row>
    <row r="3244" spans="2:4" ht="12.75" x14ac:dyDescent="0.2">
      <c r="B3244" s="72"/>
      <c r="C3244" s="72"/>
      <c r="D3244" s="72"/>
    </row>
    <row r="3245" spans="2:4" ht="12.75" x14ac:dyDescent="0.2">
      <c r="B3245" s="72"/>
      <c r="C3245" s="72"/>
      <c r="D3245" s="72"/>
    </row>
    <row r="3246" spans="2:4" ht="12.75" x14ac:dyDescent="0.2">
      <c r="B3246" s="72"/>
      <c r="C3246" s="72"/>
      <c r="D3246" s="72"/>
    </row>
    <row r="3247" spans="2:4" ht="12.75" x14ac:dyDescent="0.2">
      <c r="B3247" s="72"/>
      <c r="C3247" s="72"/>
      <c r="D3247" s="72"/>
    </row>
    <row r="3248" spans="2:4" ht="12.75" x14ac:dyDescent="0.2">
      <c r="B3248" s="72"/>
      <c r="C3248" s="72"/>
      <c r="D3248" s="72"/>
    </row>
    <row r="3249" spans="2:4" ht="12.75" x14ac:dyDescent="0.2">
      <c r="B3249" s="72"/>
      <c r="C3249" s="72"/>
      <c r="D3249" s="72"/>
    </row>
    <row r="3250" spans="2:4" ht="12.75" x14ac:dyDescent="0.2">
      <c r="B3250" s="72"/>
      <c r="C3250" s="72"/>
      <c r="D3250" s="72"/>
    </row>
    <row r="3251" spans="2:4" ht="12.75" x14ac:dyDescent="0.2">
      <c r="B3251" s="72"/>
      <c r="C3251" s="72"/>
      <c r="D3251" s="72"/>
    </row>
    <row r="3252" spans="2:4" ht="12.75" x14ac:dyDescent="0.2">
      <c r="B3252" s="72"/>
      <c r="C3252" s="72"/>
      <c r="D3252" s="72"/>
    </row>
    <row r="3253" spans="2:4" ht="12.75" x14ac:dyDescent="0.2">
      <c r="B3253" s="72"/>
      <c r="C3253" s="72"/>
      <c r="D3253" s="72"/>
    </row>
    <row r="3254" spans="2:4" ht="12.75" x14ac:dyDescent="0.2">
      <c r="B3254" s="72"/>
      <c r="C3254" s="72"/>
      <c r="D3254" s="72"/>
    </row>
    <row r="3255" spans="2:4" ht="12.75" x14ac:dyDescent="0.2">
      <c r="B3255" s="72"/>
      <c r="C3255" s="72"/>
      <c r="D3255" s="72"/>
    </row>
    <row r="3256" spans="2:4" ht="12.75" x14ac:dyDescent="0.2">
      <c r="B3256" s="72"/>
      <c r="C3256" s="72"/>
      <c r="D3256" s="72"/>
    </row>
    <row r="3257" spans="2:4" ht="12.75" x14ac:dyDescent="0.2">
      <c r="B3257" s="72"/>
      <c r="C3257" s="72"/>
      <c r="D3257" s="72"/>
    </row>
    <row r="3258" spans="2:4" ht="12.75" x14ac:dyDescent="0.2">
      <c r="B3258" s="72"/>
      <c r="C3258" s="72"/>
      <c r="D3258" s="72"/>
    </row>
    <row r="3259" spans="2:4" ht="12.75" x14ac:dyDescent="0.2">
      <c r="B3259" s="72"/>
      <c r="C3259" s="72"/>
      <c r="D3259" s="72"/>
    </row>
    <row r="3260" spans="2:4" ht="12.75" x14ac:dyDescent="0.2">
      <c r="B3260" s="72"/>
      <c r="C3260" s="72"/>
      <c r="D3260" s="72"/>
    </row>
    <row r="3261" spans="2:4" ht="12.75" x14ac:dyDescent="0.2">
      <c r="B3261" s="72"/>
      <c r="C3261" s="72"/>
      <c r="D3261" s="72"/>
    </row>
    <row r="3262" spans="2:4" ht="12.75" x14ac:dyDescent="0.2">
      <c r="B3262" s="72"/>
      <c r="C3262" s="72"/>
      <c r="D3262" s="72"/>
    </row>
    <row r="3263" spans="2:4" ht="12.75" x14ac:dyDescent="0.2">
      <c r="B3263" s="72"/>
      <c r="C3263" s="72"/>
      <c r="D3263" s="72"/>
    </row>
    <row r="3264" spans="2:4" ht="12.75" x14ac:dyDescent="0.2">
      <c r="B3264" s="72"/>
      <c r="C3264" s="72"/>
      <c r="D3264" s="72"/>
    </row>
    <row r="3265" spans="2:4" ht="12.75" x14ac:dyDescent="0.2">
      <c r="B3265" s="72"/>
      <c r="C3265" s="72"/>
      <c r="D3265" s="72"/>
    </row>
    <row r="3266" spans="2:4" ht="12.75" x14ac:dyDescent="0.2">
      <c r="B3266" s="72"/>
      <c r="C3266" s="72"/>
      <c r="D3266" s="72"/>
    </row>
    <row r="3267" spans="2:4" ht="12.75" x14ac:dyDescent="0.2">
      <c r="B3267" s="72"/>
      <c r="C3267" s="72"/>
      <c r="D3267" s="72"/>
    </row>
    <row r="3268" spans="2:4" ht="12.75" x14ac:dyDescent="0.2">
      <c r="B3268" s="72"/>
      <c r="C3268" s="72"/>
      <c r="D3268" s="72"/>
    </row>
    <row r="3269" spans="2:4" ht="12.75" x14ac:dyDescent="0.2">
      <c r="B3269" s="72"/>
      <c r="C3269" s="72"/>
      <c r="D3269" s="72"/>
    </row>
    <row r="3270" spans="2:4" ht="12.75" x14ac:dyDescent="0.2">
      <c r="B3270" s="72"/>
      <c r="C3270" s="72"/>
      <c r="D3270" s="72"/>
    </row>
    <row r="3271" spans="2:4" ht="12.75" x14ac:dyDescent="0.2">
      <c r="B3271" s="72"/>
      <c r="C3271" s="72"/>
      <c r="D3271" s="72"/>
    </row>
    <row r="3272" spans="2:4" ht="12.75" x14ac:dyDescent="0.2">
      <c r="B3272" s="72"/>
      <c r="C3272" s="72"/>
      <c r="D3272" s="72"/>
    </row>
    <row r="3273" spans="2:4" ht="12.75" x14ac:dyDescent="0.2">
      <c r="B3273" s="72"/>
      <c r="C3273" s="72"/>
      <c r="D3273" s="72"/>
    </row>
    <row r="3274" spans="2:4" ht="12.75" x14ac:dyDescent="0.2">
      <c r="B3274" s="72"/>
      <c r="C3274" s="72"/>
      <c r="D3274" s="72"/>
    </row>
    <row r="3275" spans="2:4" ht="12.75" x14ac:dyDescent="0.2">
      <c r="B3275" s="72"/>
      <c r="C3275" s="72"/>
      <c r="D3275" s="72"/>
    </row>
    <row r="3276" spans="2:4" ht="12.75" x14ac:dyDescent="0.2">
      <c r="B3276" s="72"/>
      <c r="C3276" s="72"/>
      <c r="D3276" s="72"/>
    </row>
    <row r="3277" spans="2:4" ht="12.75" x14ac:dyDescent="0.2">
      <c r="B3277" s="72"/>
      <c r="C3277" s="72"/>
      <c r="D3277" s="72"/>
    </row>
    <row r="3278" spans="2:4" ht="12.75" x14ac:dyDescent="0.2">
      <c r="B3278" s="72"/>
      <c r="C3278" s="72"/>
      <c r="D3278" s="72"/>
    </row>
    <row r="3279" spans="2:4" ht="12.75" x14ac:dyDescent="0.2">
      <c r="B3279" s="72"/>
      <c r="C3279" s="72"/>
      <c r="D3279" s="72"/>
    </row>
    <row r="3280" spans="2:4" ht="12.75" x14ac:dyDescent="0.2">
      <c r="B3280" s="72"/>
      <c r="C3280" s="72"/>
      <c r="D3280" s="72"/>
    </row>
    <row r="3281" spans="2:4" ht="12.75" x14ac:dyDescent="0.2">
      <c r="B3281" s="72"/>
      <c r="C3281" s="72"/>
      <c r="D3281" s="72"/>
    </row>
    <row r="3282" spans="2:4" ht="12.75" x14ac:dyDescent="0.2">
      <c r="B3282" s="72"/>
      <c r="C3282" s="72"/>
      <c r="D3282" s="72"/>
    </row>
    <row r="3283" spans="2:4" ht="12.75" x14ac:dyDescent="0.2">
      <c r="B3283" s="72"/>
      <c r="C3283" s="72"/>
      <c r="D3283" s="72"/>
    </row>
    <row r="3284" spans="2:4" ht="12.75" x14ac:dyDescent="0.2">
      <c r="B3284" s="72"/>
      <c r="C3284" s="72"/>
      <c r="D3284" s="72"/>
    </row>
    <row r="3285" spans="2:4" ht="12.75" x14ac:dyDescent="0.2">
      <c r="B3285" s="72"/>
      <c r="C3285" s="72"/>
      <c r="D3285" s="72"/>
    </row>
    <row r="3286" spans="2:4" ht="12.75" x14ac:dyDescent="0.2">
      <c r="B3286" s="72"/>
      <c r="C3286" s="72"/>
      <c r="D3286" s="72"/>
    </row>
    <row r="3287" spans="2:4" ht="12.75" x14ac:dyDescent="0.2">
      <c r="B3287" s="72"/>
      <c r="C3287" s="72"/>
      <c r="D3287" s="72"/>
    </row>
    <row r="3288" spans="2:4" ht="12.75" x14ac:dyDescent="0.2">
      <c r="B3288" s="72"/>
      <c r="C3288" s="72"/>
      <c r="D3288" s="72"/>
    </row>
    <row r="3289" spans="2:4" ht="12.75" x14ac:dyDescent="0.2">
      <c r="B3289" s="72"/>
      <c r="C3289" s="72"/>
      <c r="D3289" s="72"/>
    </row>
    <row r="3290" spans="2:4" ht="12.75" x14ac:dyDescent="0.2">
      <c r="B3290" s="72"/>
      <c r="C3290" s="72"/>
      <c r="D3290" s="72"/>
    </row>
    <row r="3291" spans="2:4" ht="12.75" x14ac:dyDescent="0.2">
      <c r="B3291" s="72"/>
      <c r="C3291" s="72"/>
      <c r="D3291" s="72"/>
    </row>
    <row r="3292" spans="2:4" ht="12.75" x14ac:dyDescent="0.2">
      <c r="B3292" s="72"/>
      <c r="C3292" s="72"/>
      <c r="D3292" s="72"/>
    </row>
    <row r="3293" spans="2:4" ht="12.75" x14ac:dyDescent="0.2">
      <c r="B3293" s="72"/>
      <c r="C3293" s="72"/>
      <c r="D3293" s="72"/>
    </row>
    <row r="3294" spans="2:4" ht="12.75" x14ac:dyDescent="0.2">
      <c r="B3294" s="72"/>
      <c r="C3294" s="72"/>
      <c r="D3294" s="72"/>
    </row>
    <row r="3295" spans="2:4" ht="12.75" x14ac:dyDescent="0.2">
      <c r="B3295" s="72"/>
      <c r="C3295" s="72"/>
      <c r="D3295" s="72"/>
    </row>
    <row r="3296" spans="2:4" ht="12.75" x14ac:dyDescent="0.2">
      <c r="B3296" s="72"/>
      <c r="C3296" s="72"/>
      <c r="D3296" s="72"/>
    </row>
    <row r="3297" spans="2:4" ht="12.75" x14ac:dyDescent="0.2">
      <c r="B3297" s="72"/>
      <c r="C3297" s="72"/>
      <c r="D3297" s="72"/>
    </row>
    <row r="3298" spans="2:4" ht="12.75" x14ac:dyDescent="0.2">
      <c r="B3298" s="72"/>
      <c r="C3298" s="72"/>
      <c r="D3298" s="72"/>
    </row>
    <row r="3299" spans="2:4" ht="12.75" x14ac:dyDescent="0.2">
      <c r="B3299" s="72"/>
      <c r="C3299" s="72"/>
      <c r="D3299" s="72"/>
    </row>
    <row r="3300" spans="2:4" ht="12.75" x14ac:dyDescent="0.2">
      <c r="B3300" s="72"/>
      <c r="C3300" s="72"/>
      <c r="D3300" s="72"/>
    </row>
    <row r="3301" spans="2:4" ht="12.75" x14ac:dyDescent="0.2">
      <c r="B3301" s="72"/>
      <c r="C3301" s="72"/>
      <c r="D3301" s="72"/>
    </row>
    <row r="3302" spans="2:4" ht="12.75" x14ac:dyDescent="0.2">
      <c r="B3302" s="72"/>
      <c r="C3302" s="72"/>
      <c r="D3302" s="72"/>
    </row>
    <row r="3303" spans="2:4" ht="12.75" x14ac:dyDescent="0.2">
      <c r="B3303" s="72"/>
      <c r="C3303" s="72"/>
      <c r="D3303" s="72"/>
    </row>
    <row r="3304" spans="2:4" ht="12.75" x14ac:dyDescent="0.2">
      <c r="B3304" s="72"/>
      <c r="C3304" s="72"/>
      <c r="D3304" s="72"/>
    </row>
    <row r="3305" spans="2:4" ht="12.75" x14ac:dyDescent="0.2">
      <c r="B3305" s="72"/>
      <c r="C3305" s="72"/>
      <c r="D3305" s="72"/>
    </row>
    <row r="3306" spans="2:4" ht="12.75" x14ac:dyDescent="0.2">
      <c r="B3306" s="72"/>
      <c r="C3306" s="72"/>
      <c r="D3306" s="72"/>
    </row>
    <row r="3307" spans="2:4" ht="12.75" x14ac:dyDescent="0.2">
      <c r="B3307" s="72"/>
      <c r="C3307" s="72"/>
      <c r="D3307" s="72"/>
    </row>
    <row r="3308" spans="2:4" ht="12.75" x14ac:dyDescent="0.2">
      <c r="B3308" s="72"/>
      <c r="C3308" s="72"/>
      <c r="D3308" s="72"/>
    </row>
    <row r="3309" spans="2:4" ht="12.75" x14ac:dyDescent="0.2">
      <c r="B3309" s="72"/>
      <c r="C3309" s="72"/>
      <c r="D3309" s="72"/>
    </row>
    <row r="3310" spans="2:4" ht="12.75" x14ac:dyDescent="0.2">
      <c r="B3310" s="72"/>
      <c r="C3310" s="72"/>
      <c r="D3310" s="72"/>
    </row>
    <row r="3311" spans="2:4" ht="12.75" x14ac:dyDescent="0.2">
      <c r="B3311" s="72"/>
      <c r="C3311" s="72"/>
      <c r="D3311" s="72"/>
    </row>
    <row r="3312" spans="2:4" ht="12.75" x14ac:dyDescent="0.2">
      <c r="B3312" s="72"/>
      <c r="C3312" s="72"/>
      <c r="D3312" s="72"/>
    </row>
    <row r="3313" spans="2:4" ht="12.75" x14ac:dyDescent="0.2">
      <c r="B3313" s="72"/>
      <c r="C3313" s="72"/>
      <c r="D3313" s="72"/>
    </row>
    <row r="3314" spans="2:4" ht="12.75" x14ac:dyDescent="0.2">
      <c r="B3314" s="72"/>
      <c r="C3314" s="72"/>
      <c r="D3314" s="72"/>
    </row>
    <row r="3315" spans="2:4" ht="12.75" x14ac:dyDescent="0.2">
      <c r="B3315" s="72"/>
      <c r="C3315" s="72"/>
      <c r="D3315" s="72"/>
    </row>
    <row r="3316" spans="2:4" ht="12.75" x14ac:dyDescent="0.2">
      <c r="B3316" s="72"/>
      <c r="C3316" s="72"/>
      <c r="D3316" s="72"/>
    </row>
    <row r="3317" spans="2:4" ht="12.75" x14ac:dyDescent="0.2">
      <c r="B3317" s="72"/>
      <c r="C3317" s="72"/>
      <c r="D3317" s="72"/>
    </row>
    <row r="3318" spans="2:4" ht="12.75" x14ac:dyDescent="0.2">
      <c r="B3318" s="72"/>
      <c r="C3318" s="72"/>
      <c r="D3318" s="72"/>
    </row>
    <row r="3319" spans="2:4" ht="12.75" x14ac:dyDescent="0.2">
      <c r="B3319" s="72"/>
      <c r="C3319" s="72"/>
      <c r="D3319" s="72"/>
    </row>
    <row r="3320" spans="2:4" ht="12.75" x14ac:dyDescent="0.2">
      <c r="B3320" s="72"/>
      <c r="C3320" s="72"/>
      <c r="D3320" s="72"/>
    </row>
    <row r="3321" spans="2:4" ht="12.75" x14ac:dyDescent="0.2">
      <c r="B3321" s="72"/>
      <c r="C3321" s="72"/>
      <c r="D3321" s="72"/>
    </row>
    <row r="3322" spans="2:4" ht="12.75" x14ac:dyDescent="0.2">
      <c r="B3322" s="72"/>
      <c r="C3322" s="72"/>
      <c r="D3322" s="72"/>
    </row>
    <row r="3323" spans="2:4" ht="12.75" x14ac:dyDescent="0.2">
      <c r="B3323" s="72"/>
      <c r="C3323" s="72"/>
      <c r="D3323" s="72"/>
    </row>
    <row r="3324" spans="2:4" ht="12.75" x14ac:dyDescent="0.2">
      <c r="B3324" s="72"/>
      <c r="C3324" s="72"/>
      <c r="D3324" s="72"/>
    </row>
    <row r="3325" spans="2:4" ht="12.75" x14ac:dyDescent="0.2">
      <c r="B3325" s="72"/>
      <c r="C3325" s="72"/>
      <c r="D3325" s="72"/>
    </row>
    <row r="3326" spans="2:4" ht="12.75" x14ac:dyDescent="0.2">
      <c r="B3326" s="72"/>
      <c r="C3326" s="72"/>
      <c r="D3326" s="72"/>
    </row>
    <row r="3327" spans="2:4" ht="12.75" x14ac:dyDescent="0.2">
      <c r="B3327" s="72"/>
      <c r="C3327" s="72"/>
      <c r="D3327" s="72"/>
    </row>
    <row r="3328" spans="2:4" ht="12.75" x14ac:dyDescent="0.2">
      <c r="B3328" s="72"/>
      <c r="C3328" s="72"/>
      <c r="D3328" s="72"/>
    </row>
    <row r="3329" spans="2:4" ht="12.75" x14ac:dyDescent="0.2">
      <c r="B3329" s="72"/>
      <c r="C3329" s="72"/>
      <c r="D3329" s="72"/>
    </row>
    <row r="3330" spans="2:4" ht="12.75" x14ac:dyDescent="0.2">
      <c r="B3330" s="72"/>
      <c r="C3330" s="72"/>
      <c r="D3330" s="72"/>
    </row>
    <row r="3331" spans="2:4" ht="12.75" x14ac:dyDescent="0.2">
      <c r="B3331" s="72"/>
      <c r="C3331" s="72"/>
      <c r="D3331" s="72"/>
    </row>
    <row r="3332" spans="2:4" ht="12.75" x14ac:dyDescent="0.2">
      <c r="B3332" s="72"/>
      <c r="C3332" s="72"/>
      <c r="D3332" s="72"/>
    </row>
    <row r="3333" spans="2:4" ht="12.75" x14ac:dyDescent="0.2">
      <c r="B3333" s="72"/>
      <c r="C3333" s="72"/>
      <c r="D3333" s="72"/>
    </row>
    <row r="3334" spans="2:4" ht="12.75" x14ac:dyDescent="0.2">
      <c r="B3334" s="72"/>
      <c r="C3334" s="72"/>
      <c r="D3334" s="72"/>
    </row>
    <row r="3335" spans="2:4" ht="12.75" x14ac:dyDescent="0.2">
      <c r="B3335" s="72"/>
      <c r="C3335" s="72"/>
      <c r="D3335" s="72"/>
    </row>
    <row r="3336" spans="2:4" ht="12.75" x14ac:dyDescent="0.2">
      <c r="B3336" s="72"/>
      <c r="C3336" s="72"/>
      <c r="D3336" s="72"/>
    </row>
    <row r="3337" spans="2:4" ht="12.75" x14ac:dyDescent="0.2">
      <c r="B3337" s="72"/>
      <c r="C3337" s="72"/>
      <c r="D3337" s="72"/>
    </row>
    <row r="3338" spans="2:4" ht="12.75" x14ac:dyDescent="0.2">
      <c r="B3338" s="72"/>
      <c r="C3338" s="72"/>
      <c r="D3338" s="72"/>
    </row>
    <row r="3339" spans="2:4" ht="12.75" x14ac:dyDescent="0.2">
      <c r="B3339" s="72"/>
      <c r="C3339" s="72"/>
      <c r="D3339" s="72"/>
    </row>
    <row r="3340" spans="2:4" ht="12.75" x14ac:dyDescent="0.2">
      <c r="B3340" s="72"/>
      <c r="C3340" s="72"/>
      <c r="D3340" s="72"/>
    </row>
    <row r="3341" spans="2:4" ht="12.75" x14ac:dyDescent="0.2">
      <c r="B3341" s="72"/>
      <c r="C3341" s="72"/>
      <c r="D3341" s="72"/>
    </row>
    <row r="3342" spans="2:4" ht="12.75" x14ac:dyDescent="0.2">
      <c r="B3342" s="72"/>
      <c r="C3342" s="72"/>
      <c r="D3342" s="72"/>
    </row>
    <row r="3343" spans="2:4" ht="12.75" x14ac:dyDescent="0.2">
      <c r="B3343" s="72"/>
      <c r="C3343" s="72"/>
      <c r="D3343" s="72"/>
    </row>
    <row r="3344" spans="2:4" ht="12.75" x14ac:dyDescent="0.2">
      <c r="B3344" s="72"/>
      <c r="C3344" s="72"/>
      <c r="D3344" s="72"/>
    </row>
    <row r="3345" spans="2:4" ht="12.75" x14ac:dyDescent="0.2">
      <c r="B3345" s="72"/>
      <c r="C3345" s="72"/>
      <c r="D3345" s="72"/>
    </row>
    <row r="3346" spans="2:4" ht="12.75" x14ac:dyDescent="0.2">
      <c r="B3346" s="72"/>
      <c r="C3346" s="72"/>
      <c r="D3346" s="72"/>
    </row>
    <row r="3347" spans="2:4" ht="12.75" x14ac:dyDescent="0.2">
      <c r="B3347" s="72"/>
      <c r="C3347" s="72"/>
      <c r="D3347" s="72"/>
    </row>
    <row r="3348" spans="2:4" ht="12.75" x14ac:dyDescent="0.2">
      <c r="B3348" s="72"/>
      <c r="C3348" s="72"/>
      <c r="D3348" s="72"/>
    </row>
    <row r="3349" spans="2:4" ht="12.75" x14ac:dyDescent="0.2">
      <c r="B3349" s="72"/>
      <c r="C3349" s="72"/>
      <c r="D3349" s="72"/>
    </row>
    <row r="3350" spans="2:4" ht="12.75" x14ac:dyDescent="0.2">
      <c r="B3350" s="72"/>
      <c r="C3350" s="72"/>
      <c r="D3350" s="72"/>
    </row>
    <row r="3351" spans="2:4" ht="12.75" x14ac:dyDescent="0.2">
      <c r="B3351" s="72"/>
      <c r="C3351" s="72"/>
      <c r="D3351" s="72"/>
    </row>
    <row r="3352" spans="2:4" ht="12.75" x14ac:dyDescent="0.2">
      <c r="B3352" s="72"/>
      <c r="C3352" s="72"/>
      <c r="D3352" s="72"/>
    </row>
    <row r="3353" spans="2:4" ht="12.75" x14ac:dyDescent="0.2">
      <c r="B3353" s="72"/>
      <c r="C3353" s="72"/>
      <c r="D3353" s="72"/>
    </row>
    <row r="3354" spans="2:4" ht="12.75" x14ac:dyDescent="0.2">
      <c r="B3354" s="72"/>
      <c r="C3354" s="72"/>
      <c r="D3354" s="72"/>
    </row>
    <row r="3355" spans="2:4" ht="12.75" x14ac:dyDescent="0.2">
      <c r="B3355" s="72"/>
      <c r="C3355" s="72"/>
      <c r="D3355" s="72"/>
    </row>
    <row r="3356" spans="2:4" ht="12.75" x14ac:dyDescent="0.2">
      <c r="B3356" s="72"/>
      <c r="C3356" s="72"/>
      <c r="D3356" s="72"/>
    </row>
    <row r="3357" spans="2:4" ht="12.75" x14ac:dyDescent="0.2">
      <c r="B3357" s="72"/>
      <c r="C3357" s="72"/>
      <c r="D3357" s="72"/>
    </row>
    <row r="3358" spans="2:4" ht="12.75" x14ac:dyDescent="0.2">
      <c r="B3358" s="72"/>
      <c r="C3358" s="72"/>
      <c r="D3358" s="72"/>
    </row>
    <row r="3359" spans="2:4" ht="12.75" x14ac:dyDescent="0.2">
      <c r="B3359" s="72"/>
      <c r="C3359" s="72"/>
      <c r="D3359" s="72"/>
    </row>
    <row r="3360" spans="2:4" ht="12.75" x14ac:dyDescent="0.2">
      <c r="B3360" s="72"/>
      <c r="C3360" s="72"/>
      <c r="D3360" s="72"/>
    </row>
    <row r="3361" spans="2:4" ht="12.75" x14ac:dyDescent="0.2">
      <c r="B3361" s="72"/>
      <c r="C3361" s="72"/>
      <c r="D3361" s="72"/>
    </row>
    <row r="3362" spans="2:4" ht="12.75" x14ac:dyDescent="0.2">
      <c r="B3362" s="72"/>
      <c r="C3362" s="72"/>
      <c r="D3362" s="72"/>
    </row>
    <row r="3363" spans="2:4" ht="12.75" x14ac:dyDescent="0.2">
      <c r="B3363" s="72"/>
      <c r="C3363" s="72"/>
      <c r="D3363" s="72"/>
    </row>
    <row r="3364" spans="2:4" ht="12.75" x14ac:dyDescent="0.2">
      <c r="B3364" s="72"/>
      <c r="C3364" s="72"/>
      <c r="D3364" s="72"/>
    </row>
    <row r="3365" spans="2:4" ht="12.75" x14ac:dyDescent="0.2">
      <c r="B3365" s="72"/>
      <c r="C3365" s="72"/>
      <c r="D3365" s="72"/>
    </row>
    <row r="3366" spans="2:4" ht="12.75" x14ac:dyDescent="0.2">
      <c r="B3366" s="72"/>
      <c r="C3366" s="72"/>
      <c r="D3366" s="72"/>
    </row>
    <row r="3367" spans="2:4" ht="12.75" x14ac:dyDescent="0.2">
      <c r="B3367" s="72"/>
      <c r="C3367" s="72"/>
      <c r="D3367" s="72"/>
    </row>
    <row r="3368" spans="2:4" ht="12.75" x14ac:dyDescent="0.2">
      <c r="B3368" s="72"/>
      <c r="C3368" s="72"/>
      <c r="D3368" s="72"/>
    </row>
    <row r="3369" spans="2:4" ht="12.75" x14ac:dyDescent="0.2">
      <c r="B3369" s="72"/>
      <c r="C3369" s="72"/>
      <c r="D3369" s="72"/>
    </row>
    <row r="3370" spans="2:4" ht="12.75" x14ac:dyDescent="0.2">
      <c r="B3370" s="72"/>
      <c r="C3370" s="72"/>
      <c r="D3370" s="72"/>
    </row>
    <row r="3371" spans="2:4" ht="12.75" x14ac:dyDescent="0.2">
      <c r="B3371" s="72"/>
      <c r="C3371" s="72"/>
      <c r="D3371" s="72"/>
    </row>
    <row r="3372" spans="2:4" ht="12.75" x14ac:dyDescent="0.2">
      <c r="B3372" s="72"/>
      <c r="C3372" s="72"/>
      <c r="D3372" s="72"/>
    </row>
    <row r="3373" spans="2:4" ht="12.75" x14ac:dyDescent="0.2">
      <c r="B3373" s="72"/>
      <c r="C3373" s="72"/>
      <c r="D3373" s="72"/>
    </row>
    <row r="3374" spans="2:4" ht="12.75" x14ac:dyDescent="0.2">
      <c r="B3374" s="72"/>
      <c r="C3374" s="72"/>
      <c r="D3374" s="72"/>
    </row>
    <row r="3375" spans="2:4" ht="12.75" x14ac:dyDescent="0.2">
      <c r="B3375" s="72"/>
      <c r="C3375" s="72"/>
      <c r="D3375" s="72"/>
    </row>
    <row r="3376" spans="2:4" ht="12.75" x14ac:dyDescent="0.2">
      <c r="B3376" s="72"/>
      <c r="C3376" s="72"/>
      <c r="D3376" s="72"/>
    </row>
    <row r="3377" spans="2:4" ht="12.75" x14ac:dyDescent="0.2">
      <c r="B3377" s="72"/>
      <c r="C3377" s="72"/>
      <c r="D3377" s="72"/>
    </row>
    <row r="3378" spans="2:4" ht="12.75" x14ac:dyDescent="0.2">
      <c r="B3378" s="72"/>
      <c r="C3378" s="72"/>
      <c r="D3378" s="72"/>
    </row>
    <row r="3379" spans="2:4" ht="12.75" x14ac:dyDescent="0.2">
      <c r="B3379" s="72"/>
      <c r="C3379" s="72"/>
      <c r="D3379" s="72"/>
    </row>
    <row r="3380" spans="2:4" ht="12.75" x14ac:dyDescent="0.2">
      <c r="B3380" s="72"/>
      <c r="C3380" s="72"/>
      <c r="D3380" s="72"/>
    </row>
    <row r="3381" spans="2:4" ht="12.75" x14ac:dyDescent="0.2">
      <c r="B3381" s="72"/>
      <c r="C3381" s="72"/>
      <c r="D3381" s="72"/>
    </row>
    <row r="3382" spans="2:4" ht="12.75" x14ac:dyDescent="0.2">
      <c r="B3382" s="72"/>
      <c r="C3382" s="72"/>
      <c r="D3382" s="72"/>
    </row>
    <row r="3383" spans="2:4" ht="12.75" x14ac:dyDescent="0.2">
      <c r="B3383" s="72"/>
      <c r="C3383" s="72"/>
      <c r="D3383" s="72"/>
    </row>
    <row r="3384" spans="2:4" ht="12.75" x14ac:dyDescent="0.2">
      <c r="B3384" s="72"/>
      <c r="C3384" s="72"/>
      <c r="D3384" s="72"/>
    </row>
    <row r="3385" spans="2:4" ht="12.75" x14ac:dyDescent="0.2">
      <c r="B3385" s="72"/>
      <c r="C3385" s="72"/>
      <c r="D3385" s="72"/>
    </row>
    <row r="3386" spans="2:4" ht="12.75" x14ac:dyDescent="0.2">
      <c r="B3386" s="72"/>
      <c r="C3386" s="72"/>
      <c r="D3386" s="72"/>
    </row>
    <row r="3387" spans="2:4" ht="12.75" x14ac:dyDescent="0.2">
      <c r="B3387" s="72"/>
      <c r="C3387" s="72"/>
      <c r="D3387" s="72"/>
    </row>
    <row r="3388" spans="2:4" ht="12.75" x14ac:dyDescent="0.2">
      <c r="B3388" s="72"/>
      <c r="C3388" s="72"/>
      <c r="D3388" s="72"/>
    </row>
    <row r="3389" spans="2:4" ht="12.75" x14ac:dyDescent="0.2">
      <c r="B3389" s="72"/>
      <c r="C3389" s="72"/>
      <c r="D3389" s="72"/>
    </row>
    <row r="3390" spans="2:4" ht="12.75" x14ac:dyDescent="0.2">
      <c r="B3390" s="72"/>
      <c r="C3390" s="72"/>
      <c r="D3390" s="72"/>
    </row>
    <row r="3391" spans="2:4" ht="12.75" x14ac:dyDescent="0.2">
      <c r="B3391" s="72"/>
      <c r="C3391" s="72"/>
      <c r="D3391" s="72"/>
    </row>
    <row r="3392" spans="2:4" ht="12.75" x14ac:dyDescent="0.2">
      <c r="B3392" s="72"/>
      <c r="C3392" s="72"/>
      <c r="D3392" s="72"/>
    </row>
    <row r="3393" spans="2:4" ht="12.75" x14ac:dyDescent="0.2">
      <c r="B3393" s="72"/>
      <c r="C3393" s="72"/>
      <c r="D3393" s="72"/>
    </row>
    <row r="3394" spans="2:4" ht="12.75" x14ac:dyDescent="0.2">
      <c r="B3394" s="72"/>
      <c r="C3394" s="72"/>
      <c r="D3394" s="72"/>
    </row>
    <row r="3395" spans="2:4" ht="12.75" x14ac:dyDescent="0.2">
      <c r="B3395" s="72"/>
      <c r="C3395" s="72"/>
      <c r="D3395" s="72"/>
    </row>
    <row r="3396" spans="2:4" ht="12.75" x14ac:dyDescent="0.2">
      <c r="B3396" s="72"/>
      <c r="C3396" s="72"/>
      <c r="D3396" s="72"/>
    </row>
    <row r="3397" spans="2:4" ht="12.75" x14ac:dyDescent="0.2">
      <c r="B3397" s="72"/>
      <c r="C3397" s="72"/>
      <c r="D3397" s="72"/>
    </row>
    <row r="3398" spans="2:4" ht="12.75" x14ac:dyDescent="0.2">
      <c r="B3398" s="72"/>
      <c r="C3398" s="72"/>
      <c r="D3398" s="72"/>
    </row>
    <row r="3399" spans="2:4" ht="12.75" x14ac:dyDescent="0.2">
      <c r="B3399" s="72"/>
      <c r="C3399" s="72"/>
      <c r="D3399" s="72"/>
    </row>
    <row r="3400" spans="2:4" ht="12.75" x14ac:dyDescent="0.2">
      <c r="B3400" s="72"/>
      <c r="C3400" s="72"/>
      <c r="D3400" s="72"/>
    </row>
    <row r="3401" spans="2:4" ht="12.75" x14ac:dyDescent="0.2">
      <c r="B3401" s="72"/>
      <c r="C3401" s="72"/>
      <c r="D3401" s="72"/>
    </row>
    <row r="3402" spans="2:4" ht="12.75" x14ac:dyDescent="0.2">
      <c r="B3402" s="72"/>
      <c r="C3402" s="72"/>
      <c r="D3402" s="72"/>
    </row>
    <row r="3403" spans="2:4" ht="12.75" x14ac:dyDescent="0.2">
      <c r="B3403" s="72"/>
      <c r="C3403" s="72"/>
      <c r="D3403" s="72"/>
    </row>
    <row r="3404" spans="2:4" ht="12.75" x14ac:dyDescent="0.2">
      <c r="B3404" s="72"/>
      <c r="C3404" s="72"/>
      <c r="D3404" s="72"/>
    </row>
    <row r="3405" spans="2:4" ht="12.75" x14ac:dyDescent="0.2">
      <c r="B3405" s="72"/>
      <c r="C3405" s="72"/>
      <c r="D3405" s="72"/>
    </row>
    <row r="3406" spans="2:4" ht="12.75" x14ac:dyDescent="0.2">
      <c r="B3406" s="72"/>
      <c r="C3406" s="72"/>
      <c r="D3406" s="72"/>
    </row>
    <row r="3407" spans="2:4" ht="12.75" x14ac:dyDescent="0.2">
      <c r="B3407" s="72"/>
      <c r="C3407" s="72"/>
      <c r="D3407" s="72"/>
    </row>
    <row r="3408" spans="2:4" ht="12.75" x14ac:dyDescent="0.2">
      <c r="B3408" s="72"/>
      <c r="C3408" s="72"/>
      <c r="D3408" s="72"/>
    </row>
    <row r="3409" spans="2:4" ht="12.75" x14ac:dyDescent="0.2">
      <c r="B3409" s="72"/>
      <c r="C3409" s="72"/>
      <c r="D3409" s="72"/>
    </row>
    <row r="3410" spans="2:4" ht="12.75" x14ac:dyDescent="0.2">
      <c r="B3410" s="72"/>
      <c r="C3410" s="72"/>
      <c r="D3410" s="72"/>
    </row>
    <row r="3411" spans="2:4" ht="12.75" x14ac:dyDescent="0.2">
      <c r="B3411" s="72"/>
      <c r="C3411" s="72"/>
      <c r="D3411" s="72"/>
    </row>
    <row r="3412" spans="2:4" ht="12.75" x14ac:dyDescent="0.2">
      <c r="B3412" s="72"/>
      <c r="C3412" s="72"/>
      <c r="D3412" s="72"/>
    </row>
    <row r="3413" spans="2:4" ht="12.75" x14ac:dyDescent="0.2">
      <c r="B3413" s="72"/>
      <c r="C3413" s="72"/>
      <c r="D3413" s="72"/>
    </row>
    <row r="3414" spans="2:4" ht="12.75" x14ac:dyDescent="0.2">
      <c r="B3414" s="72"/>
      <c r="C3414" s="72"/>
      <c r="D3414" s="72"/>
    </row>
    <row r="3415" spans="2:4" ht="12.75" x14ac:dyDescent="0.2">
      <c r="B3415" s="72"/>
      <c r="C3415" s="72"/>
      <c r="D3415" s="72"/>
    </row>
    <row r="3416" spans="2:4" ht="12.75" x14ac:dyDescent="0.2">
      <c r="B3416" s="72"/>
      <c r="C3416" s="72"/>
      <c r="D3416" s="72"/>
    </row>
    <row r="3417" spans="2:4" ht="12.75" x14ac:dyDescent="0.2">
      <c r="B3417" s="72"/>
      <c r="C3417" s="72"/>
      <c r="D3417" s="72"/>
    </row>
    <row r="3418" spans="2:4" ht="12.75" x14ac:dyDescent="0.2">
      <c r="B3418" s="72"/>
      <c r="C3418" s="72"/>
      <c r="D3418" s="72"/>
    </row>
    <row r="3419" spans="2:4" ht="12.75" x14ac:dyDescent="0.2">
      <c r="B3419" s="72"/>
      <c r="C3419" s="72"/>
      <c r="D3419" s="72"/>
    </row>
    <row r="3420" spans="2:4" ht="12.75" x14ac:dyDescent="0.2">
      <c r="B3420" s="72"/>
      <c r="C3420" s="72"/>
      <c r="D3420" s="72"/>
    </row>
    <row r="3421" spans="2:4" ht="12.75" x14ac:dyDescent="0.2">
      <c r="B3421" s="72"/>
      <c r="C3421" s="72"/>
      <c r="D3421" s="72"/>
    </row>
    <row r="3422" spans="2:4" ht="12.75" x14ac:dyDescent="0.2">
      <c r="B3422" s="72"/>
      <c r="C3422" s="72"/>
      <c r="D3422" s="72"/>
    </row>
    <row r="3423" spans="2:4" ht="12.75" x14ac:dyDescent="0.2">
      <c r="B3423" s="72"/>
      <c r="C3423" s="72"/>
      <c r="D3423" s="72"/>
    </row>
    <row r="3424" spans="2:4" ht="12.75" x14ac:dyDescent="0.2">
      <c r="B3424" s="72"/>
      <c r="C3424" s="72"/>
      <c r="D3424" s="72"/>
    </row>
    <row r="3425" spans="2:4" ht="12.75" x14ac:dyDescent="0.2">
      <c r="B3425" s="72"/>
      <c r="C3425" s="72"/>
      <c r="D3425" s="72"/>
    </row>
    <row r="3426" spans="2:4" ht="12.75" x14ac:dyDescent="0.2">
      <c r="B3426" s="72"/>
      <c r="C3426" s="72"/>
      <c r="D3426" s="72"/>
    </row>
    <row r="3427" spans="2:4" ht="12.75" x14ac:dyDescent="0.2">
      <c r="B3427" s="72"/>
      <c r="C3427" s="72"/>
      <c r="D3427" s="72"/>
    </row>
    <row r="3428" spans="2:4" ht="12.75" x14ac:dyDescent="0.2">
      <c r="B3428" s="72"/>
      <c r="C3428" s="72"/>
      <c r="D3428" s="72"/>
    </row>
    <row r="3429" spans="2:4" ht="12.75" x14ac:dyDescent="0.2">
      <c r="B3429" s="72"/>
      <c r="C3429" s="72"/>
      <c r="D3429" s="72"/>
    </row>
    <row r="3430" spans="2:4" ht="12.75" x14ac:dyDescent="0.2">
      <c r="B3430" s="72"/>
      <c r="C3430" s="72"/>
      <c r="D3430" s="72"/>
    </row>
    <row r="3431" spans="2:4" ht="12.75" x14ac:dyDescent="0.2">
      <c r="B3431" s="72"/>
      <c r="C3431" s="72"/>
      <c r="D3431" s="72"/>
    </row>
    <row r="3432" spans="2:4" ht="12.75" x14ac:dyDescent="0.2">
      <c r="B3432" s="72"/>
      <c r="C3432" s="72"/>
      <c r="D3432" s="72"/>
    </row>
    <row r="3433" spans="2:4" ht="12.75" x14ac:dyDescent="0.2">
      <c r="B3433" s="72"/>
      <c r="C3433" s="72"/>
      <c r="D3433" s="72"/>
    </row>
    <row r="3434" spans="2:4" ht="12.75" x14ac:dyDescent="0.2">
      <c r="B3434" s="72"/>
      <c r="C3434" s="72"/>
      <c r="D3434" s="72"/>
    </row>
    <row r="3435" spans="2:4" ht="12.75" x14ac:dyDescent="0.2">
      <c r="B3435" s="72"/>
      <c r="C3435" s="72"/>
      <c r="D3435" s="72"/>
    </row>
    <row r="3436" spans="2:4" ht="12.75" x14ac:dyDescent="0.2">
      <c r="B3436" s="72"/>
      <c r="C3436" s="72"/>
      <c r="D3436" s="72"/>
    </row>
    <row r="3437" spans="2:4" ht="12.75" x14ac:dyDescent="0.2">
      <c r="B3437" s="72"/>
      <c r="C3437" s="72"/>
      <c r="D3437" s="72"/>
    </row>
    <row r="3438" spans="2:4" ht="12.75" x14ac:dyDescent="0.2">
      <c r="B3438" s="72"/>
      <c r="C3438" s="72"/>
      <c r="D3438" s="72"/>
    </row>
    <row r="3439" spans="2:4" ht="12.75" x14ac:dyDescent="0.2">
      <c r="B3439" s="72"/>
      <c r="C3439" s="72"/>
      <c r="D3439" s="72"/>
    </row>
    <row r="3440" spans="2:4" ht="12.75" x14ac:dyDescent="0.2">
      <c r="B3440" s="72"/>
      <c r="C3440" s="72"/>
      <c r="D3440" s="72"/>
    </row>
    <row r="3441" spans="2:4" ht="12.75" x14ac:dyDescent="0.2">
      <c r="B3441" s="72"/>
      <c r="C3441" s="72"/>
      <c r="D3441" s="72"/>
    </row>
    <row r="3442" spans="2:4" ht="12.75" x14ac:dyDescent="0.2">
      <c r="B3442" s="72"/>
      <c r="C3442" s="72"/>
      <c r="D3442" s="72"/>
    </row>
    <row r="3443" spans="2:4" ht="12.75" x14ac:dyDescent="0.2">
      <c r="B3443" s="72"/>
      <c r="C3443" s="72"/>
      <c r="D3443" s="72"/>
    </row>
    <row r="3444" spans="2:4" ht="12.75" x14ac:dyDescent="0.2">
      <c r="B3444" s="72"/>
      <c r="C3444" s="72"/>
      <c r="D3444" s="72"/>
    </row>
    <row r="3445" spans="2:4" ht="12.75" x14ac:dyDescent="0.2">
      <c r="B3445" s="72"/>
      <c r="C3445" s="72"/>
      <c r="D3445" s="72"/>
    </row>
    <row r="3446" spans="2:4" ht="12.75" x14ac:dyDescent="0.2">
      <c r="B3446" s="72"/>
      <c r="C3446" s="72"/>
      <c r="D3446" s="72"/>
    </row>
    <row r="3447" spans="2:4" ht="12.75" x14ac:dyDescent="0.2">
      <c r="B3447" s="72"/>
      <c r="C3447" s="72"/>
      <c r="D3447" s="72"/>
    </row>
    <row r="3448" spans="2:4" ht="12.75" x14ac:dyDescent="0.2">
      <c r="B3448" s="72"/>
      <c r="C3448" s="72"/>
      <c r="D3448" s="72"/>
    </row>
    <row r="3449" spans="2:4" ht="12.75" x14ac:dyDescent="0.2">
      <c r="B3449" s="72"/>
      <c r="C3449" s="72"/>
      <c r="D3449" s="72"/>
    </row>
    <row r="3450" spans="2:4" ht="12.75" x14ac:dyDescent="0.2">
      <c r="B3450" s="72"/>
      <c r="C3450" s="72"/>
      <c r="D3450" s="72"/>
    </row>
    <row r="3451" spans="2:4" ht="12.75" x14ac:dyDescent="0.2">
      <c r="B3451" s="72"/>
      <c r="C3451" s="72"/>
      <c r="D3451" s="72"/>
    </row>
    <row r="3452" spans="2:4" ht="12.75" x14ac:dyDescent="0.2">
      <c r="B3452" s="72"/>
      <c r="C3452" s="72"/>
      <c r="D3452" s="72"/>
    </row>
    <row r="3453" spans="2:4" ht="12.75" x14ac:dyDescent="0.2">
      <c r="B3453" s="72"/>
      <c r="C3453" s="72"/>
      <c r="D3453" s="72"/>
    </row>
    <row r="3454" spans="2:4" ht="12.75" x14ac:dyDescent="0.2">
      <c r="B3454" s="72"/>
      <c r="C3454" s="72"/>
      <c r="D3454" s="72"/>
    </row>
    <row r="3455" spans="2:4" ht="12.75" x14ac:dyDescent="0.2">
      <c r="B3455" s="72"/>
      <c r="C3455" s="72"/>
      <c r="D3455" s="72"/>
    </row>
    <row r="3456" spans="2:4" ht="12.75" x14ac:dyDescent="0.2">
      <c r="B3456" s="72"/>
      <c r="C3456" s="72"/>
      <c r="D3456" s="72"/>
    </row>
    <row r="3457" spans="2:4" ht="12.75" x14ac:dyDescent="0.2">
      <c r="B3457" s="72"/>
      <c r="C3457" s="72"/>
      <c r="D3457" s="72"/>
    </row>
    <row r="3458" spans="2:4" ht="12.75" x14ac:dyDescent="0.2">
      <c r="B3458" s="72"/>
      <c r="C3458" s="72"/>
      <c r="D3458" s="72"/>
    </row>
    <row r="3459" spans="2:4" ht="12.75" x14ac:dyDescent="0.2">
      <c r="B3459" s="72"/>
      <c r="C3459" s="72"/>
      <c r="D3459" s="72"/>
    </row>
    <row r="3460" spans="2:4" ht="12.75" x14ac:dyDescent="0.2">
      <c r="B3460" s="72"/>
      <c r="C3460" s="72"/>
      <c r="D3460" s="72"/>
    </row>
    <row r="3461" spans="2:4" ht="12.75" x14ac:dyDescent="0.2">
      <c r="B3461" s="72"/>
      <c r="C3461" s="72"/>
      <c r="D3461" s="72"/>
    </row>
    <row r="3462" spans="2:4" ht="12.75" x14ac:dyDescent="0.2">
      <c r="B3462" s="72"/>
      <c r="C3462" s="72"/>
      <c r="D3462" s="72"/>
    </row>
    <row r="3463" spans="2:4" ht="12.75" x14ac:dyDescent="0.2">
      <c r="B3463" s="72"/>
      <c r="C3463" s="72"/>
      <c r="D3463" s="72"/>
    </row>
    <row r="3464" spans="2:4" ht="12.75" x14ac:dyDescent="0.2">
      <c r="B3464" s="72"/>
      <c r="C3464" s="72"/>
      <c r="D3464" s="72"/>
    </row>
    <row r="3465" spans="2:4" ht="12.75" x14ac:dyDescent="0.2">
      <c r="B3465" s="72"/>
      <c r="C3465" s="72"/>
      <c r="D3465" s="72"/>
    </row>
    <row r="3466" spans="2:4" ht="12.75" x14ac:dyDescent="0.2">
      <c r="B3466" s="72"/>
      <c r="C3466" s="72"/>
      <c r="D3466" s="72"/>
    </row>
    <row r="3467" spans="2:4" ht="12.75" x14ac:dyDescent="0.2">
      <c r="B3467" s="72"/>
      <c r="C3467" s="72"/>
      <c r="D3467" s="72"/>
    </row>
    <row r="3468" spans="2:4" ht="12.75" x14ac:dyDescent="0.2">
      <c r="B3468" s="72"/>
      <c r="C3468" s="72"/>
      <c r="D3468" s="72"/>
    </row>
    <row r="3469" spans="2:4" ht="12.75" x14ac:dyDescent="0.2">
      <c r="B3469" s="72"/>
      <c r="C3469" s="72"/>
      <c r="D3469" s="72"/>
    </row>
    <row r="3470" spans="2:4" ht="12.75" x14ac:dyDescent="0.2">
      <c r="B3470" s="72"/>
      <c r="C3470" s="72"/>
      <c r="D3470" s="72"/>
    </row>
    <row r="3471" spans="2:4" ht="12.75" x14ac:dyDescent="0.2">
      <c r="B3471" s="72"/>
      <c r="C3471" s="72"/>
      <c r="D3471" s="72"/>
    </row>
    <row r="3472" spans="2:4" ht="12.75" x14ac:dyDescent="0.2">
      <c r="B3472" s="72"/>
      <c r="C3472" s="72"/>
      <c r="D3472" s="72"/>
    </row>
    <row r="3473" spans="2:4" ht="12.75" x14ac:dyDescent="0.2">
      <c r="B3473" s="72"/>
      <c r="C3473" s="72"/>
      <c r="D3473" s="72"/>
    </row>
    <row r="3474" spans="2:4" ht="12.75" x14ac:dyDescent="0.2">
      <c r="B3474" s="72"/>
      <c r="C3474" s="72"/>
      <c r="D3474" s="72"/>
    </row>
    <row r="3475" spans="2:4" ht="12.75" x14ac:dyDescent="0.2">
      <c r="B3475" s="72"/>
      <c r="C3475" s="72"/>
      <c r="D3475" s="72"/>
    </row>
    <row r="3476" spans="2:4" ht="12.75" x14ac:dyDescent="0.2">
      <c r="B3476" s="72"/>
      <c r="C3476" s="72"/>
      <c r="D3476" s="72"/>
    </row>
    <row r="3477" spans="2:4" ht="12.75" x14ac:dyDescent="0.2">
      <c r="B3477" s="72"/>
      <c r="C3477" s="72"/>
      <c r="D3477" s="72"/>
    </row>
    <row r="3478" spans="2:4" ht="12.75" x14ac:dyDescent="0.2">
      <c r="B3478" s="72"/>
      <c r="C3478" s="72"/>
      <c r="D3478" s="72"/>
    </row>
    <row r="3479" spans="2:4" ht="12.75" x14ac:dyDescent="0.2">
      <c r="B3479" s="72"/>
      <c r="C3479" s="72"/>
      <c r="D3479" s="72"/>
    </row>
    <row r="3480" spans="2:4" ht="12.75" x14ac:dyDescent="0.2">
      <c r="B3480" s="72"/>
      <c r="C3480" s="72"/>
      <c r="D3480" s="72"/>
    </row>
    <row r="3481" spans="2:4" ht="12.75" x14ac:dyDescent="0.2">
      <c r="B3481" s="72"/>
      <c r="C3481" s="72"/>
      <c r="D3481" s="72"/>
    </row>
    <row r="3482" spans="2:4" ht="12.75" x14ac:dyDescent="0.2">
      <c r="B3482" s="72"/>
      <c r="C3482" s="72"/>
      <c r="D3482" s="72"/>
    </row>
    <row r="3483" spans="2:4" ht="12.75" x14ac:dyDescent="0.2">
      <c r="B3483" s="72"/>
      <c r="C3483" s="72"/>
      <c r="D3483" s="72"/>
    </row>
    <row r="3484" spans="2:4" ht="12.75" x14ac:dyDescent="0.2">
      <c r="B3484" s="72"/>
      <c r="C3484" s="72"/>
      <c r="D3484" s="72"/>
    </row>
    <row r="3485" spans="2:4" ht="12.75" x14ac:dyDescent="0.2">
      <c r="B3485" s="72"/>
      <c r="C3485" s="72"/>
      <c r="D3485" s="72"/>
    </row>
    <row r="3486" spans="2:4" ht="12.75" x14ac:dyDescent="0.2">
      <c r="B3486" s="72"/>
      <c r="C3486" s="72"/>
      <c r="D3486" s="72"/>
    </row>
    <row r="3487" spans="2:4" ht="12.75" x14ac:dyDescent="0.2">
      <c r="B3487" s="72"/>
      <c r="C3487" s="72"/>
      <c r="D3487" s="72"/>
    </row>
    <row r="3488" spans="2:4" ht="12.75" x14ac:dyDescent="0.2">
      <c r="B3488" s="72"/>
      <c r="C3488" s="72"/>
      <c r="D3488" s="72"/>
    </row>
    <row r="3489" spans="2:4" ht="12.75" x14ac:dyDescent="0.2">
      <c r="B3489" s="72"/>
      <c r="C3489" s="72"/>
      <c r="D3489" s="72"/>
    </row>
    <row r="3490" spans="2:4" ht="12.75" x14ac:dyDescent="0.2">
      <c r="B3490" s="72"/>
      <c r="C3490" s="72"/>
      <c r="D3490" s="72"/>
    </row>
    <row r="3491" spans="2:4" ht="12.75" x14ac:dyDescent="0.2">
      <c r="B3491" s="72"/>
      <c r="C3491" s="72"/>
      <c r="D3491" s="72"/>
    </row>
    <row r="3492" spans="2:4" ht="12.75" x14ac:dyDescent="0.2">
      <c r="B3492" s="72"/>
      <c r="C3492" s="72"/>
      <c r="D3492" s="72"/>
    </row>
    <row r="3493" spans="2:4" ht="12.75" x14ac:dyDescent="0.2">
      <c r="B3493" s="72"/>
      <c r="C3493" s="72"/>
      <c r="D3493" s="72"/>
    </row>
    <row r="3494" spans="2:4" ht="12.75" x14ac:dyDescent="0.2">
      <c r="B3494" s="72"/>
      <c r="C3494" s="72"/>
      <c r="D3494" s="72"/>
    </row>
    <row r="3495" spans="2:4" ht="12.75" x14ac:dyDescent="0.2">
      <c r="B3495" s="72"/>
      <c r="C3495" s="72"/>
      <c r="D3495" s="72"/>
    </row>
    <row r="3496" spans="2:4" ht="12.75" x14ac:dyDescent="0.2">
      <c r="B3496" s="72"/>
      <c r="C3496" s="72"/>
      <c r="D3496" s="72"/>
    </row>
    <row r="3497" spans="2:4" ht="12.75" x14ac:dyDescent="0.2">
      <c r="B3497" s="72"/>
      <c r="C3497" s="72"/>
      <c r="D3497" s="72"/>
    </row>
    <row r="3498" spans="2:4" ht="12.75" x14ac:dyDescent="0.2">
      <c r="B3498" s="72"/>
      <c r="C3498" s="72"/>
      <c r="D3498" s="72"/>
    </row>
    <row r="3499" spans="2:4" ht="12.75" x14ac:dyDescent="0.2">
      <c r="B3499" s="72"/>
      <c r="C3499" s="72"/>
      <c r="D3499" s="72"/>
    </row>
    <row r="3500" spans="2:4" ht="12.75" x14ac:dyDescent="0.2">
      <c r="B3500" s="72"/>
      <c r="C3500" s="72"/>
      <c r="D3500" s="72"/>
    </row>
    <row r="3501" spans="2:4" ht="12.75" x14ac:dyDescent="0.2">
      <c r="B3501" s="72"/>
      <c r="C3501" s="72"/>
      <c r="D3501" s="72"/>
    </row>
    <row r="3502" spans="2:4" ht="12.75" x14ac:dyDescent="0.2">
      <c r="B3502" s="72"/>
      <c r="C3502" s="72"/>
      <c r="D3502" s="72"/>
    </row>
    <row r="3503" spans="2:4" ht="12.75" x14ac:dyDescent="0.2">
      <c r="B3503" s="72"/>
      <c r="C3503" s="72"/>
      <c r="D3503" s="72"/>
    </row>
    <row r="3504" spans="2:4" ht="12.75" x14ac:dyDescent="0.2">
      <c r="B3504" s="72"/>
      <c r="C3504" s="72"/>
      <c r="D3504" s="72"/>
    </row>
    <row r="3505" spans="2:4" ht="12.75" x14ac:dyDescent="0.2">
      <c r="B3505" s="72"/>
      <c r="C3505" s="72"/>
      <c r="D3505" s="72"/>
    </row>
    <row r="3506" spans="2:4" ht="12.75" x14ac:dyDescent="0.2">
      <c r="B3506" s="72"/>
      <c r="C3506" s="72"/>
      <c r="D3506" s="72"/>
    </row>
    <row r="3507" spans="2:4" ht="12.75" x14ac:dyDescent="0.2">
      <c r="B3507" s="72"/>
      <c r="C3507" s="72"/>
      <c r="D3507" s="72"/>
    </row>
    <row r="3508" spans="2:4" ht="12.75" x14ac:dyDescent="0.2">
      <c r="B3508" s="72"/>
      <c r="C3508" s="72"/>
      <c r="D3508" s="72"/>
    </row>
    <row r="3509" spans="2:4" ht="12.75" x14ac:dyDescent="0.2">
      <c r="B3509" s="72"/>
      <c r="C3509" s="72"/>
      <c r="D3509" s="72"/>
    </row>
    <row r="3510" spans="2:4" ht="12.75" x14ac:dyDescent="0.2">
      <c r="B3510" s="72"/>
      <c r="C3510" s="72"/>
      <c r="D3510" s="72"/>
    </row>
    <row r="3511" spans="2:4" ht="12.75" x14ac:dyDescent="0.2">
      <c r="B3511" s="72"/>
      <c r="C3511" s="72"/>
      <c r="D3511" s="72"/>
    </row>
    <row r="3512" spans="2:4" ht="12.75" x14ac:dyDescent="0.2">
      <c r="B3512" s="72"/>
      <c r="C3512" s="72"/>
      <c r="D3512" s="72"/>
    </row>
    <row r="3513" spans="2:4" ht="12.75" x14ac:dyDescent="0.2">
      <c r="B3513" s="72"/>
      <c r="C3513" s="72"/>
      <c r="D3513" s="72"/>
    </row>
    <row r="3514" spans="2:4" ht="12.75" x14ac:dyDescent="0.2">
      <c r="B3514" s="72"/>
      <c r="C3514" s="72"/>
      <c r="D3514" s="72"/>
    </row>
    <row r="3515" spans="2:4" ht="12.75" x14ac:dyDescent="0.2">
      <c r="B3515" s="72"/>
      <c r="C3515" s="72"/>
      <c r="D3515" s="72"/>
    </row>
    <row r="3516" spans="2:4" ht="12.75" x14ac:dyDescent="0.2">
      <c r="B3516" s="72"/>
      <c r="C3516" s="72"/>
      <c r="D3516" s="72"/>
    </row>
    <row r="3517" spans="2:4" ht="12.75" x14ac:dyDescent="0.2">
      <c r="B3517" s="72"/>
      <c r="C3517" s="72"/>
      <c r="D3517" s="72"/>
    </row>
    <row r="3518" spans="2:4" ht="12.75" x14ac:dyDescent="0.2">
      <c r="B3518" s="72"/>
      <c r="C3518" s="72"/>
      <c r="D3518" s="72"/>
    </row>
    <row r="3519" spans="2:4" ht="12.75" x14ac:dyDescent="0.2">
      <c r="B3519" s="72"/>
      <c r="C3519" s="72"/>
      <c r="D3519" s="72"/>
    </row>
    <row r="3520" spans="2:4" ht="12.75" x14ac:dyDescent="0.2">
      <c r="B3520" s="72"/>
      <c r="C3520" s="72"/>
      <c r="D3520" s="72"/>
    </row>
    <row r="3521" spans="2:4" ht="12.75" x14ac:dyDescent="0.2">
      <c r="B3521" s="72"/>
      <c r="C3521" s="72"/>
      <c r="D3521" s="72"/>
    </row>
    <row r="3522" spans="2:4" ht="12.75" x14ac:dyDescent="0.2">
      <c r="B3522" s="72"/>
      <c r="C3522" s="72"/>
      <c r="D3522" s="72"/>
    </row>
    <row r="3523" spans="2:4" ht="12.75" x14ac:dyDescent="0.2">
      <c r="B3523" s="72"/>
      <c r="C3523" s="72"/>
      <c r="D3523" s="72"/>
    </row>
    <row r="3524" spans="2:4" ht="12.75" x14ac:dyDescent="0.2">
      <c r="B3524" s="72"/>
      <c r="C3524" s="72"/>
      <c r="D3524" s="72"/>
    </row>
    <row r="3525" spans="2:4" ht="12.75" x14ac:dyDescent="0.2">
      <c r="B3525" s="72"/>
      <c r="C3525" s="72"/>
      <c r="D3525" s="72"/>
    </row>
    <row r="3526" spans="2:4" ht="12.75" x14ac:dyDescent="0.2">
      <c r="B3526" s="72"/>
      <c r="C3526" s="72"/>
      <c r="D3526" s="72"/>
    </row>
    <row r="3527" spans="2:4" ht="12.75" x14ac:dyDescent="0.2">
      <c r="B3527" s="72"/>
      <c r="C3527" s="72"/>
      <c r="D3527" s="72"/>
    </row>
    <row r="3528" spans="2:4" ht="12.75" x14ac:dyDescent="0.2">
      <c r="B3528" s="72"/>
      <c r="C3528" s="72"/>
      <c r="D3528" s="72"/>
    </row>
    <row r="3529" spans="2:4" ht="12.75" x14ac:dyDescent="0.2">
      <c r="B3529" s="72"/>
      <c r="C3529" s="72"/>
      <c r="D3529" s="72"/>
    </row>
    <row r="3530" spans="2:4" ht="12.75" x14ac:dyDescent="0.2">
      <c r="B3530" s="72"/>
      <c r="C3530" s="72"/>
      <c r="D3530" s="72"/>
    </row>
    <row r="3531" spans="2:4" ht="12.75" x14ac:dyDescent="0.2">
      <c r="B3531" s="72"/>
      <c r="C3531" s="72"/>
      <c r="D3531" s="72"/>
    </row>
    <row r="3532" spans="2:4" ht="12.75" x14ac:dyDescent="0.2">
      <c r="B3532" s="72"/>
      <c r="C3532" s="72"/>
      <c r="D3532" s="72"/>
    </row>
    <row r="3533" spans="2:4" ht="12.75" x14ac:dyDescent="0.2">
      <c r="B3533" s="72"/>
      <c r="C3533" s="72"/>
      <c r="D3533" s="72"/>
    </row>
    <row r="3534" spans="2:4" ht="12.75" x14ac:dyDescent="0.2">
      <c r="B3534" s="72"/>
      <c r="C3534" s="72"/>
      <c r="D3534" s="72"/>
    </row>
    <row r="3535" spans="2:4" ht="12.75" x14ac:dyDescent="0.2">
      <c r="B3535" s="72"/>
      <c r="C3535" s="72"/>
      <c r="D3535" s="72"/>
    </row>
    <row r="3536" spans="2:4" ht="12.75" x14ac:dyDescent="0.2">
      <c r="B3536" s="72"/>
      <c r="C3536" s="72"/>
      <c r="D3536" s="72"/>
    </row>
    <row r="3537" spans="2:4" ht="12.75" x14ac:dyDescent="0.2">
      <c r="B3537" s="72"/>
      <c r="C3537" s="72"/>
      <c r="D3537" s="72"/>
    </row>
    <row r="3538" spans="2:4" ht="12.75" x14ac:dyDescent="0.2">
      <c r="B3538" s="72"/>
      <c r="C3538" s="72"/>
      <c r="D3538" s="72"/>
    </row>
    <row r="3539" spans="2:4" ht="12.75" x14ac:dyDescent="0.2">
      <c r="B3539" s="72"/>
      <c r="C3539" s="72"/>
      <c r="D3539" s="72"/>
    </row>
    <row r="3540" spans="2:4" ht="12.75" x14ac:dyDescent="0.2">
      <c r="B3540" s="72"/>
      <c r="C3540" s="72"/>
      <c r="D3540" s="72"/>
    </row>
    <row r="3541" spans="2:4" ht="12.75" x14ac:dyDescent="0.2">
      <c r="B3541" s="72"/>
      <c r="C3541" s="72"/>
      <c r="D3541" s="72"/>
    </row>
    <row r="3542" spans="2:4" ht="12.75" x14ac:dyDescent="0.2">
      <c r="B3542" s="72"/>
      <c r="C3542" s="72"/>
      <c r="D3542" s="72"/>
    </row>
    <row r="3543" spans="2:4" ht="12.75" x14ac:dyDescent="0.2">
      <c r="B3543" s="72"/>
      <c r="C3543" s="72"/>
      <c r="D3543" s="72"/>
    </row>
    <row r="3544" spans="2:4" ht="12.75" x14ac:dyDescent="0.2">
      <c r="B3544" s="72"/>
      <c r="C3544" s="72"/>
      <c r="D3544" s="72"/>
    </row>
    <row r="3545" spans="2:4" ht="12.75" x14ac:dyDescent="0.2">
      <c r="B3545" s="72"/>
      <c r="C3545" s="72"/>
      <c r="D3545" s="72"/>
    </row>
    <row r="3546" spans="2:4" ht="12.75" x14ac:dyDescent="0.2">
      <c r="B3546" s="72"/>
      <c r="C3546" s="72"/>
      <c r="D3546" s="72"/>
    </row>
    <row r="3547" spans="2:4" ht="12.75" x14ac:dyDescent="0.2">
      <c r="B3547" s="72"/>
      <c r="C3547" s="72"/>
      <c r="D3547" s="72"/>
    </row>
    <row r="3548" spans="2:4" ht="12.75" x14ac:dyDescent="0.2">
      <c r="B3548" s="72"/>
      <c r="C3548" s="72"/>
      <c r="D3548" s="72"/>
    </row>
    <row r="3549" spans="2:4" ht="12.75" x14ac:dyDescent="0.2">
      <c r="B3549" s="72"/>
      <c r="C3549" s="72"/>
      <c r="D3549" s="72"/>
    </row>
    <row r="3550" spans="2:4" ht="12.75" x14ac:dyDescent="0.2">
      <c r="B3550" s="72"/>
      <c r="C3550" s="72"/>
      <c r="D3550" s="72"/>
    </row>
    <row r="3551" spans="2:4" ht="12.75" x14ac:dyDescent="0.2">
      <c r="B3551" s="72"/>
      <c r="C3551" s="72"/>
      <c r="D3551" s="72"/>
    </row>
    <row r="3552" spans="2:4" ht="12.75" x14ac:dyDescent="0.2">
      <c r="B3552" s="72"/>
      <c r="C3552" s="72"/>
      <c r="D3552" s="72"/>
    </row>
    <row r="3553" spans="2:4" ht="12.75" x14ac:dyDescent="0.2">
      <c r="B3553" s="72"/>
      <c r="C3553" s="72"/>
      <c r="D3553" s="72"/>
    </row>
    <row r="3554" spans="2:4" ht="12.75" x14ac:dyDescent="0.2">
      <c r="B3554" s="72"/>
      <c r="C3554" s="72"/>
      <c r="D3554" s="72"/>
    </row>
    <row r="3555" spans="2:4" ht="12.75" x14ac:dyDescent="0.2">
      <c r="B3555" s="72"/>
      <c r="C3555" s="72"/>
      <c r="D3555" s="72"/>
    </row>
    <row r="3556" spans="2:4" ht="12.75" x14ac:dyDescent="0.2">
      <c r="B3556" s="72"/>
      <c r="C3556" s="72"/>
      <c r="D3556" s="72"/>
    </row>
    <row r="3557" spans="2:4" ht="12.75" x14ac:dyDescent="0.2">
      <c r="B3557" s="72"/>
      <c r="C3557" s="72"/>
      <c r="D3557" s="72"/>
    </row>
    <row r="3558" spans="2:4" ht="12.75" x14ac:dyDescent="0.2">
      <c r="B3558" s="72"/>
      <c r="C3558" s="72"/>
      <c r="D3558" s="72"/>
    </row>
    <row r="3559" spans="2:4" ht="12.75" x14ac:dyDescent="0.2">
      <c r="B3559" s="72"/>
      <c r="C3559" s="72"/>
      <c r="D3559" s="72"/>
    </row>
    <row r="3560" spans="2:4" ht="12.75" x14ac:dyDescent="0.2">
      <c r="B3560" s="72"/>
      <c r="C3560" s="72"/>
      <c r="D3560" s="72"/>
    </row>
    <row r="3561" spans="2:4" ht="12.75" x14ac:dyDescent="0.2">
      <c r="B3561" s="72"/>
      <c r="C3561" s="72"/>
      <c r="D3561" s="72"/>
    </row>
    <row r="3562" spans="2:4" ht="12.75" x14ac:dyDescent="0.2">
      <c r="B3562" s="72"/>
      <c r="C3562" s="72"/>
      <c r="D3562" s="72"/>
    </row>
    <row r="3563" spans="2:4" ht="12.75" x14ac:dyDescent="0.2">
      <c r="B3563" s="72"/>
      <c r="C3563" s="72"/>
      <c r="D3563" s="72"/>
    </row>
    <row r="3564" spans="2:4" ht="12.75" x14ac:dyDescent="0.2">
      <c r="B3564" s="72"/>
      <c r="C3564" s="72"/>
      <c r="D3564" s="72"/>
    </row>
    <row r="3565" spans="2:4" ht="12.75" x14ac:dyDescent="0.2">
      <c r="B3565" s="72"/>
      <c r="C3565" s="72"/>
      <c r="D3565" s="72"/>
    </row>
    <row r="3566" spans="2:4" ht="12.75" x14ac:dyDescent="0.2">
      <c r="B3566" s="72"/>
      <c r="C3566" s="72"/>
      <c r="D3566" s="72"/>
    </row>
    <row r="3567" spans="2:4" ht="12.75" x14ac:dyDescent="0.2">
      <c r="B3567" s="72"/>
      <c r="C3567" s="72"/>
      <c r="D3567" s="72"/>
    </row>
    <row r="3568" spans="2:4" ht="12.75" x14ac:dyDescent="0.2">
      <c r="B3568" s="72"/>
      <c r="C3568" s="72"/>
      <c r="D3568" s="72"/>
    </row>
    <row r="3569" spans="2:4" ht="12.75" x14ac:dyDescent="0.2">
      <c r="B3569" s="72"/>
      <c r="C3569" s="72"/>
      <c r="D3569" s="72"/>
    </row>
    <row r="3570" spans="2:4" ht="12.75" x14ac:dyDescent="0.2">
      <c r="B3570" s="72"/>
      <c r="C3570" s="72"/>
      <c r="D3570" s="72"/>
    </row>
    <row r="3571" spans="2:4" ht="12.75" x14ac:dyDescent="0.2">
      <c r="B3571" s="72"/>
      <c r="C3571" s="72"/>
      <c r="D3571" s="72"/>
    </row>
    <row r="3572" spans="2:4" ht="12.75" x14ac:dyDescent="0.2">
      <c r="B3572" s="72"/>
      <c r="C3572" s="72"/>
      <c r="D3572" s="72"/>
    </row>
    <row r="3573" spans="2:4" ht="12.75" x14ac:dyDescent="0.2">
      <c r="B3573" s="72"/>
      <c r="C3573" s="72"/>
      <c r="D3573" s="72"/>
    </row>
    <row r="3574" spans="2:4" ht="12.75" x14ac:dyDescent="0.2">
      <c r="B3574" s="72"/>
      <c r="C3574" s="72"/>
      <c r="D3574" s="72"/>
    </row>
    <row r="3575" spans="2:4" ht="12.75" x14ac:dyDescent="0.2">
      <c r="B3575" s="72"/>
      <c r="C3575" s="72"/>
      <c r="D3575" s="72"/>
    </row>
    <row r="3576" spans="2:4" ht="12.75" x14ac:dyDescent="0.2">
      <c r="B3576" s="72"/>
      <c r="C3576" s="72"/>
      <c r="D3576" s="72"/>
    </row>
    <row r="3577" spans="2:4" ht="12.75" x14ac:dyDescent="0.2">
      <c r="B3577" s="72"/>
      <c r="C3577" s="72"/>
      <c r="D3577" s="72"/>
    </row>
    <row r="3578" spans="2:4" ht="12.75" x14ac:dyDescent="0.2">
      <c r="B3578" s="72"/>
      <c r="C3578" s="72"/>
      <c r="D3578" s="72"/>
    </row>
    <row r="3579" spans="2:4" ht="12.75" x14ac:dyDescent="0.2">
      <c r="B3579" s="72"/>
      <c r="C3579" s="72"/>
      <c r="D3579" s="72"/>
    </row>
    <row r="3580" spans="2:4" ht="12.75" x14ac:dyDescent="0.2">
      <c r="B3580" s="72"/>
      <c r="C3580" s="72"/>
      <c r="D3580" s="72"/>
    </row>
    <row r="3581" spans="2:4" ht="12.75" x14ac:dyDescent="0.2">
      <c r="B3581" s="72"/>
      <c r="C3581" s="72"/>
      <c r="D3581" s="72"/>
    </row>
    <row r="3582" spans="2:4" ht="12.75" x14ac:dyDescent="0.2">
      <c r="B3582" s="72"/>
      <c r="C3582" s="72"/>
      <c r="D3582" s="72"/>
    </row>
    <row r="3583" spans="2:4" ht="12.75" x14ac:dyDescent="0.2">
      <c r="B3583" s="72"/>
      <c r="C3583" s="72"/>
      <c r="D3583" s="72"/>
    </row>
    <row r="3584" spans="2:4" ht="12.75" x14ac:dyDescent="0.2">
      <c r="B3584" s="72"/>
      <c r="C3584" s="72"/>
      <c r="D3584" s="72"/>
    </row>
    <row r="3585" spans="2:4" ht="12.75" x14ac:dyDescent="0.2">
      <c r="B3585" s="72"/>
      <c r="C3585" s="72"/>
      <c r="D3585" s="72"/>
    </row>
    <row r="3586" spans="2:4" ht="12.75" x14ac:dyDescent="0.2">
      <c r="B3586" s="72"/>
      <c r="C3586" s="72"/>
      <c r="D3586" s="72"/>
    </row>
    <row r="3587" spans="2:4" ht="12.75" x14ac:dyDescent="0.2">
      <c r="B3587" s="72"/>
      <c r="C3587" s="72"/>
      <c r="D3587" s="72"/>
    </row>
    <row r="3588" spans="2:4" ht="12.75" x14ac:dyDescent="0.2">
      <c r="B3588" s="72"/>
      <c r="C3588" s="72"/>
      <c r="D3588" s="72"/>
    </row>
    <row r="3589" spans="2:4" ht="12.75" x14ac:dyDescent="0.2">
      <c r="B3589" s="72"/>
      <c r="C3589" s="72"/>
      <c r="D3589" s="72"/>
    </row>
    <row r="3590" spans="2:4" ht="12.75" x14ac:dyDescent="0.2">
      <c r="B3590" s="72"/>
      <c r="C3590" s="72"/>
      <c r="D3590" s="72"/>
    </row>
    <row r="3591" spans="2:4" ht="12.75" x14ac:dyDescent="0.2">
      <c r="B3591" s="72"/>
      <c r="C3591" s="72"/>
      <c r="D3591" s="72"/>
    </row>
    <row r="3592" spans="2:4" ht="12.75" x14ac:dyDescent="0.2">
      <c r="B3592" s="72"/>
      <c r="C3592" s="72"/>
      <c r="D3592" s="72"/>
    </row>
    <row r="3593" spans="2:4" ht="12.75" x14ac:dyDescent="0.2">
      <c r="B3593" s="72"/>
      <c r="C3593" s="72"/>
      <c r="D3593" s="72"/>
    </row>
    <row r="3594" spans="2:4" ht="12.75" x14ac:dyDescent="0.2">
      <c r="B3594" s="72"/>
      <c r="C3594" s="72"/>
      <c r="D3594" s="72"/>
    </row>
    <row r="3595" spans="2:4" ht="12.75" x14ac:dyDescent="0.2">
      <c r="B3595" s="72"/>
      <c r="C3595" s="72"/>
      <c r="D3595" s="72"/>
    </row>
    <row r="3596" spans="2:4" ht="12.75" x14ac:dyDescent="0.2">
      <c r="B3596" s="72"/>
      <c r="C3596" s="72"/>
      <c r="D3596" s="72"/>
    </row>
    <row r="3597" spans="2:4" ht="12.75" x14ac:dyDescent="0.2">
      <c r="B3597" s="72"/>
      <c r="C3597" s="72"/>
      <c r="D3597" s="72"/>
    </row>
    <row r="3598" spans="2:4" ht="12.75" x14ac:dyDescent="0.2">
      <c r="B3598" s="72"/>
      <c r="C3598" s="72"/>
      <c r="D3598" s="72"/>
    </row>
    <row r="3599" spans="2:4" ht="12.75" x14ac:dyDescent="0.2">
      <c r="B3599" s="72"/>
      <c r="C3599" s="72"/>
      <c r="D3599" s="72"/>
    </row>
    <row r="3600" spans="2:4" ht="12.75" x14ac:dyDescent="0.2">
      <c r="B3600" s="72"/>
      <c r="C3600" s="72"/>
      <c r="D3600" s="72"/>
    </row>
    <row r="3601" spans="2:4" ht="12.75" x14ac:dyDescent="0.2">
      <c r="B3601" s="72"/>
      <c r="C3601" s="72"/>
      <c r="D3601" s="72"/>
    </row>
    <row r="3602" spans="2:4" ht="12.75" x14ac:dyDescent="0.2">
      <c r="B3602" s="72"/>
      <c r="C3602" s="72"/>
      <c r="D3602" s="72"/>
    </row>
    <row r="3603" spans="2:4" ht="12.75" x14ac:dyDescent="0.2">
      <c r="B3603" s="72"/>
      <c r="C3603" s="72"/>
      <c r="D3603" s="72"/>
    </row>
    <row r="3604" spans="2:4" ht="12.75" x14ac:dyDescent="0.2">
      <c r="B3604" s="72"/>
      <c r="C3604" s="72"/>
      <c r="D3604" s="72"/>
    </row>
    <row r="3605" spans="2:4" ht="12.75" x14ac:dyDescent="0.2">
      <c r="B3605" s="72"/>
      <c r="C3605" s="72"/>
      <c r="D3605" s="72"/>
    </row>
    <row r="3606" spans="2:4" ht="12.75" x14ac:dyDescent="0.2">
      <c r="B3606" s="72"/>
      <c r="C3606" s="72"/>
      <c r="D3606" s="72"/>
    </row>
    <row r="3607" spans="2:4" ht="12.75" x14ac:dyDescent="0.2">
      <c r="B3607" s="72"/>
      <c r="C3607" s="72"/>
      <c r="D3607" s="72"/>
    </row>
    <row r="3608" spans="2:4" ht="12.75" x14ac:dyDescent="0.2">
      <c r="B3608" s="72"/>
      <c r="C3608" s="72"/>
      <c r="D3608" s="72"/>
    </row>
    <row r="3609" spans="2:4" ht="12.75" x14ac:dyDescent="0.2">
      <c r="B3609" s="72"/>
      <c r="C3609" s="72"/>
      <c r="D3609" s="72"/>
    </row>
    <row r="3610" spans="2:4" ht="12.75" x14ac:dyDescent="0.2">
      <c r="B3610" s="72"/>
      <c r="C3610" s="72"/>
      <c r="D3610" s="72"/>
    </row>
    <row r="3611" spans="2:4" ht="12.75" x14ac:dyDescent="0.2">
      <c r="B3611" s="72"/>
      <c r="C3611" s="72"/>
      <c r="D3611" s="72"/>
    </row>
    <row r="3612" spans="2:4" ht="12.75" x14ac:dyDescent="0.2">
      <c r="B3612" s="72"/>
      <c r="C3612" s="72"/>
      <c r="D3612" s="72"/>
    </row>
    <row r="3613" spans="2:4" ht="12.75" x14ac:dyDescent="0.2">
      <c r="B3613" s="72"/>
      <c r="C3613" s="72"/>
      <c r="D3613" s="72"/>
    </row>
    <row r="3614" spans="2:4" ht="12.75" x14ac:dyDescent="0.2">
      <c r="B3614" s="72"/>
      <c r="C3614" s="72"/>
      <c r="D3614" s="72"/>
    </row>
    <row r="3615" spans="2:4" ht="12.75" x14ac:dyDescent="0.2">
      <c r="B3615" s="72"/>
      <c r="C3615" s="72"/>
      <c r="D3615" s="72"/>
    </row>
    <row r="3616" spans="2:4" ht="12.75" x14ac:dyDescent="0.2">
      <c r="B3616" s="72"/>
      <c r="C3616" s="72"/>
      <c r="D3616" s="72"/>
    </row>
    <row r="3617" spans="2:4" ht="12.75" x14ac:dyDescent="0.2">
      <c r="B3617" s="72"/>
      <c r="C3617" s="72"/>
      <c r="D3617" s="72"/>
    </row>
    <row r="3618" spans="2:4" ht="12.75" x14ac:dyDescent="0.2">
      <c r="B3618" s="72"/>
      <c r="C3618" s="72"/>
      <c r="D3618" s="72"/>
    </row>
    <row r="3619" spans="2:4" ht="12.75" x14ac:dyDescent="0.2">
      <c r="B3619" s="72"/>
      <c r="C3619" s="72"/>
      <c r="D3619" s="72"/>
    </row>
    <row r="3620" spans="2:4" ht="12.75" x14ac:dyDescent="0.2">
      <c r="B3620" s="72"/>
      <c r="C3620" s="72"/>
      <c r="D3620" s="72"/>
    </row>
    <row r="3621" spans="2:4" ht="12.75" x14ac:dyDescent="0.2">
      <c r="B3621" s="72"/>
      <c r="C3621" s="72"/>
      <c r="D3621" s="72"/>
    </row>
    <row r="3622" spans="2:4" ht="12.75" x14ac:dyDescent="0.2">
      <c r="B3622" s="72"/>
      <c r="C3622" s="72"/>
      <c r="D3622" s="72"/>
    </row>
    <row r="3623" spans="2:4" ht="12.75" x14ac:dyDescent="0.2">
      <c r="B3623" s="72"/>
      <c r="C3623" s="72"/>
      <c r="D3623" s="72"/>
    </row>
    <row r="3624" spans="2:4" ht="12.75" x14ac:dyDescent="0.2">
      <c r="B3624" s="72"/>
      <c r="C3624" s="72"/>
      <c r="D3624" s="72"/>
    </row>
    <row r="3625" spans="2:4" ht="12.75" x14ac:dyDescent="0.2">
      <c r="B3625" s="72"/>
      <c r="C3625" s="72"/>
      <c r="D3625" s="72"/>
    </row>
    <row r="3626" spans="2:4" ht="12.75" x14ac:dyDescent="0.2">
      <c r="B3626" s="72"/>
      <c r="C3626" s="72"/>
      <c r="D3626" s="72"/>
    </row>
    <row r="3627" spans="2:4" ht="12.75" x14ac:dyDescent="0.2">
      <c r="B3627" s="72"/>
      <c r="C3627" s="72"/>
      <c r="D3627" s="72"/>
    </row>
    <row r="3628" spans="2:4" ht="12.75" x14ac:dyDescent="0.2">
      <c r="B3628" s="72"/>
      <c r="C3628" s="72"/>
      <c r="D3628" s="72"/>
    </row>
    <row r="3629" spans="2:4" ht="12.75" x14ac:dyDescent="0.2">
      <c r="B3629" s="72"/>
      <c r="C3629" s="72"/>
      <c r="D3629" s="72"/>
    </row>
    <row r="3630" spans="2:4" ht="12.75" x14ac:dyDescent="0.2">
      <c r="B3630" s="72"/>
      <c r="C3630" s="72"/>
      <c r="D3630" s="72"/>
    </row>
    <row r="3631" spans="2:4" ht="12.75" x14ac:dyDescent="0.2">
      <c r="B3631" s="72"/>
      <c r="C3631" s="72"/>
      <c r="D3631" s="72"/>
    </row>
    <row r="3632" spans="2:4" ht="12.75" x14ac:dyDescent="0.2">
      <c r="B3632" s="72"/>
      <c r="C3632" s="72"/>
      <c r="D3632" s="72"/>
    </row>
    <row r="3633" spans="2:4" ht="12.75" x14ac:dyDescent="0.2">
      <c r="B3633" s="72"/>
      <c r="C3633" s="72"/>
      <c r="D3633" s="72"/>
    </row>
    <row r="3634" spans="2:4" ht="12.75" x14ac:dyDescent="0.2">
      <c r="B3634" s="72"/>
      <c r="C3634" s="72"/>
      <c r="D3634" s="72"/>
    </row>
    <row r="3635" spans="2:4" ht="12.75" x14ac:dyDescent="0.2">
      <c r="B3635" s="72"/>
      <c r="C3635" s="72"/>
      <c r="D3635" s="72"/>
    </row>
    <row r="3636" spans="2:4" ht="12.75" x14ac:dyDescent="0.2">
      <c r="B3636" s="72"/>
      <c r="C3636" s="72"/>
      <c r="D3636" s="72"/>
    </row>
    <row r="3637" spans="2:4" ht="12.75" x14ac:dyDescent="0.2">
      <c r="B3637" s="72"/>
      <c r="C3637" s="72"/>
      <c r="D3637" s="72"/>
    </row>
    <row r="3638" spans="2:4" ht="12.75" x14ac:dyDescent="0.2">
      <c r="B3638" s="72"/>
      <c r="C3638" s="72"/>
      <c r="D3638" s="72"/>
    </row>
    <row r="3639" spans="2:4" ht="12.75" x14ac:dyDescent="0.2">
      <c r="B3639" s="72"/>
      <c r="C3639" s="72"/>
      <c r="D3639" s="72"/>
    </row>
    <row r="3640" spans="2:4" ht="12.75" x14ac:dyDescent="0.2">
      <c r="B3640" s="72"/>
      <c r="C3640" s="72"/>
      <c r="D3640" s="72"/>
    </row>
    <row r="3641" spans="2:4" ht="12.75" x14ac:dyDescent="0.2">
      <c r="B3641" s="72"/>
      <c r="C3641" s="72"/>
      <c r="D3641" s="72"/>
    </row>
    <row r="3642" spans="2:4" ht="12.75" x14ac:dyDescent="0.2">
      <c r="B3642" s="72"/>
      <c r="C3642" s="72"/>
      <c r="D3642" s="72"/>
    </row>
    <row r="3643" spans="2:4" ht="12.75" x14ac:dyDescent="0.2">
      <c r="B3643" s="72"/>
      <c r="C3643" s="72"/>
      <c r="D3643" s="72"/>
    </row>
    <row r="3644" spans="2:4" ht="12.75" x14ac:dyDescent="0.2">
      <c r="B3644" s="72"/>
      <c r="C3644" s="72"/>
      <c r="D3644" s="72"/>
    </row>
    <row r="3645" spans="2:4" ht="12.75" x14ac:dyDescent="0.2">
      <c r="B3645" s="72"/>
      <c r="C3645" s="72"/>
      <c r="D3645" s="72"/>
    </row>
    <row r="3646" spans="2:4" ht="12.75" x14ac:dyDescent="0.2">
      <c r="B3646" s="72"/>
      <c r="C3646" s="72"/>
      <c r="D3646" s="72"/>
    </row>
    <row r="3647" spans="2:4" ht="12.75" x14ac:dyDescent="0.2">
      <c r="B3647" s="72"/>
      <c r="C3647" s="72"/>
      <c r="D3647" s="72"/>
    </row>
    <row r="3648" spans="2:4" ht="12.75" x14ac:dyDescent="0.2">
      <c r="B3648" s="72"/>
      <c r="C3648" s="72"/>
      <c r="D3648" s="72"/>
    </row>
    <row r="3649" spans="2:4" ht="12.75" x14ac:dyDescent="0.2">
      <c r="B3649" s="72"/>
      <c r="C3649" s="72"/>
      <c r="D3649" s="72"/>
    </row>
    <row r="3650" spans="2:4" ht="12.75" x14ac:dyDescent="0.2">
      <c r="B3650" s="72"/>
      <c r="C3650" s="72"/>
      <c r="D3650" s="72"/>
    </row>
    <row r="3651" spans="2:4" ht="12.75" x14ac:dyDescent="0.2">
      <c r="B3651" s="72"/>
      <c r="C3651" s="72"/>
      <c r="D3651" s="72"/>
    </row>
    <row r="3652" spans="2:4" ht="12.75" x14ac:dyDescent="0.2">
      <c r="B3652" s="72"/>
      <c r="C3652" s="72"/>
      <c r="D3652" s="72"/>
    </row>
    <row r="3653" spans="2:4" ht="12.75" x14ac:dyDescent="0.2">
      <c r="B3653" s="72"/>
      <c r="C3653" s="72"/>
      <c r="D3653" s="72"/>
    </row>
    <row r="3654" spans="2:4" ht="12.75" x14ac:dyDescent="0.2">
      <c r="B3654" s="72"/>
      <c r="C3654" s="72"/>
      <c r="D3654" s="72"/>
    </row>
    <row r="3655" spans="2:4" ht="12.75" x14ac:dyDescent="0.2">
      <c r="B3655" s="72"/>
      <c r="C3655" s="72"/>
      <c r="D3655" s="72"/>
    </row>
    <row r="3656" spans="2:4" ht="12.75" x14ac:dyDescent="0.2">
      <c r="B3656" s="72"/>
      <c r="C3656" s="72"/>
      <c r="D3656" s="72"/>
    </row>
    <row r="3657" spans="2:4" ht="12.75" x14ac:dyDescent="0.2">
      <c r="B3657" s="72"/>
      <c r="C3657" s="72"/>
      <c r="D3657" s="72"/>
    </row>
    <row r="3658" spans="2:4" ht="12.75" x14ac:dyDescent="0.2">
      <c r="B3658" s="72"/>
      <c r="C3658" s="72"/>
      <c r="D3658" s="72"/>
    </row>
    <row r="3659" spans="2:4" ht="12.75" x14ac:dyDescent="0.2">
      <c r="B3659" s="72"/>
      <c r="C3659" s="72"/>
      <c r="D3659" s="72"/>
    </row>
    <row r="3660" spans="2:4" ht="12.75" x14ac:dyDescent="0.2">
      <c r="B3660" s="72"/>
      <c r="C3660" s="72"/>
      <c r="D3660" s="72"/>
    </row>
    <row r="3661" spans="2:4" ht="12.75" x14ac:dyDescent="0.2">
      <c r="B3661" s="72"/>
      <c r="C3661" s="72"/>
      <c r="D3661" s="72"/>
    </row>
    <row r="3662" spans="2:4" ht="12.75" x14ac:dyDescent="0.2">
      <c r="B3662" s="72"/>
      <c r="C3662" s="72"/>
      <c r="D3662" s="72"/>
    </row>
    <row r="3663" spans="2:4" ht="12.75" x14ac:dyDescent="0.2">
      <c r="B3663" s="72"/>
      <c r="C3663" s="72"/>
      <c r="D3663" s="72"/>
    </row>
    <row r="3664" spans="2:4" ht="12.75" x14ac:dyDescent="0.2">
      <c r="B3664" s="72"/>
      <c r="C3664" s="72"/>
      <c r="D3664" s="72"/>
    </row>
    <row r="3665" spans="2:4" ht="12.75" x14ac:dyDescent="0.2">
      <c r="B3665" s="72"/>
      <c r="C3665" s="72"/>
      <c r="D3665" s="72"/>
    </row>
    <row r="3666" spans="2:4" ht="12.75" x14ac:dyDescent="0.2">
      <c r="B3666" s="72"/>
      <c r="C3666" s="72"/>
      <c r="D3666" s="72"/>
    </row>
    <row r="3667" spans="2:4" ht="12.75" x14ac:dyDescent="0.2">
      <c r="B3667" s="72"/>
      <c r="C3667" s="72"/>
      <c r="D3667" s="72"/>
    </row>
    <row r="3668" spans="2:4" ht="12.75" x14ac:dyDescent="0.2">
      <c r="B3668" s="72"/>
      <c r="C3668" s="72"/>
      <c r="D3668" s="72"/>
    </row>
    <row r="3669" spans="2:4" ht="12.75" x14ac:dyDescent="0.2">
      <c r="B3669" s="72"/>
      <c r="C3669" s="72"/>
      <c r="D3669" s="72"/>
    </row>
    <row r="3670" spans="2:4" ht="12.75" x14ac:dyDescent="0.2">
      <c r="B3670" s="72"/>
      <c r="C3670" s="72"/>
      <c r="D3670" s="72"/>
    </row>
    <row r="3671" spans="2:4" ht="12.75" x14ac:dyDescent="0.2">
      <c r="B3671" s="72"/>
      <c r="C3671" s="72"/>
      <c r="D3671" s="72"/>
    </row>
    <row r="3672" spans="2:4" ht="12.75" x14ac:dyDescent="0.2">
      <c r="B3672" s="72"/>
      <c r="C3672" s="72"/>
      <c r="D3672" s="72"/>
    </row>
    <row r="3673" spans="2:4" ht="12.75" x14ac:dyDescent="0.2">
      <c r="B3673" s="72"/>
      <c r="C3673" s="72"/>
      <c r="D3673" s="72"/>
    </row>
    <row r="3674" spans="2:4" ht="12.75" x14ac:dyDescent="0.2">
      <c r="B3674" s="72"/>
      <c r="C3674" s="72"/>
      <c r="D3674" s="72"/>
    </row>
    <row r="3675" spans="2:4" ht="12.75" x14ac:dyDescent="0.2">
      <c r="B3675" s="72"/>
      <c r="C3675" s="72"/>
      <c r="D3675" s="72"/>
    </row>
    <row r="3676" spans="2:4" ht="12.75" x14ac:dyDescent="0.2">
      <c r="B3676" s="72"/>
      <c r="C3676" s="72"/>
      <c r="D3676" s="72"/>
    </row>
    <row r="3677" spans="2:4" ht="12.75" x14ac:dyDescent="0.2">
      <c r="B3677" s="72"/>
      <c r="C3677" s="72"/>
      <c r="D3677" s="72"/>
    </row>
    <row r="3678" spans="2:4" ht="12.75" x14ac:dyDescent="0.2">
      <c r="B3678" s="72"/>
      <c r="C3678" s="72"/>
      <c r="D3678" s="72"/>
    </row>
    <row r="3679" spans="2:4" ht="12.75" x14ac:dyDescent="0.2">
      <c r="B3679" s="72"/>
      <c r="C3679" s="72"/>
      <c r="D3679" s="72"/>
    </row>
    <row r="3680" spans="2:4" ht="12.75" x14ac:dyDescent="0.2">
      <c r="B3680" s="72"/>
      <c r="C3680" s="72"/>
      <c r="D3680" s="72"/>
    </row>
    <row r="3681" spans="2:4" ht="12.75" x14ac:dyDescent="0.2">
      <c r="B3681" s="72"/>
      <c r="C3681" s="72"/>
      <c r="D3681" s="72"/>
    </row>
    <row r="3682" spans="2:4" ht="12.75" x14ac:dyDescent="0.2">
      <c r="B3682" s="72"/>
      <c r="C3682" s="72"/>
      <c r="D3682" s="72"/>
    </row>
    <row r="3683" spans="2:4" ht="12.75" x14ac:dyDescent="0.2">
      <c r="B3683" s="72"/>
      <c r="C3683" s="72"/>
      <c r="D3683" s="72"/>
    </row>
    <row r="3684" spans="2:4" ht="12.75" x14ac:dyDescent="0.2">
      <c r="B3684" s="72"/>
      <c r="C3684" s="72"/>
      <c r="D3684" s="72"/>
    </row>
    <row r="3685" spans="2:4" ht="12.75" x14ac:dyDescent="0.2">
      <c r="B3685" s="72"/>
      <c r="C3685" s="72"/>
      <c r="D3685" s="72"/>
    </row>
    <row r="3686" spans="2:4" ht="12.75" x14ac:dyDescent="0.2">
      <c r="B3686" s="72"/>
      <c r="C3686" s="72"/>
      <c r="D3686" s="72"/>
    </row>
    <row r="3687" spans="2:4" ht="12.75" x14ac:dyDescent="0.2">
      <c r="B3687" s="72"/>
      <c r="C3687" s="72"/>
      <c r="D3687" s="72"/>
    </row>
    <row r="3688" spans="2:4" ht="12.75" x14ac:dyDescent="0.2">
      <c r="B3688" s="72"/>
      <c r="C3688" s="72"/>
      <c r="D3688" s="72"/>
    </row>
    <row r="3689" spans="2:4" ht="12.75" x14ac:dyDescent="0.2">
      <c r="B3689" s="72"/>
      <c r="C3689" s="72"/>
      <c r="D3689" s="72"/>
    </row>
    <row r="3690" spans="2:4" ht="12.75" x14ac:dyDescent="0.2">
      <c r="B3690" s="72"/>
      <c r="C3690" s="72"/>
      <c r="D3690" s="72"/>
    </row>
    <row r="3691" spans="2:4" ht="12.75" x14ac:dyDescent="0.2">
      <c r="B3691" s="72"/>
      <c r="C3691" s="72"/>
      <c r="D3691" s="72"/>
    </row>
    <row r="3692" spans="2:4" ht="12.75" x14ac:dyDescent="0.2">
      <c r="B3692" s="72"/>
      <c r="C3692" s="72"/>
      <c r="D3692" s="72"/>
    </row>
    <row r="3693" spans="2:4" ht="12.75" x14ac:dyDescent="0.2">
      <c r="B3693" s="72"/>
      <c r="C3693" s="72"/>
      <c r="D3693" s="72"/>
    </row>
    <row r="3694" spans="2:4" ht="12.75" x14ac:dyDescent="0.2">
      <c r="B3694" s="72"/>
      <c r="C3694" s="72"/>
      <c r="D3694" s="72"/>
    </row>
    <row r="3695" spans="2:4" ht="12.75" x14ac:dyDescent="0.2">
      <c r="B3695" s="72"/>
      <c r="C3695" s="72"/>
      <c r="D3695" s="72"/>
    </row>
    <row r="3696" spans="2:4" ht="12.75" x14ac:dyDescent="0.2">
      <c r="B3696" s="72"/>
      <c r="C3696" s="72"/>
      <c r="D3696" s="72"/>
    </row>
    <row r="3697" spans="2:4" ht="12.75" x14ac:dyDescent="0.2">
      <c r="B3697" s="72"/>
      <c r="C3697" s="72"/>
      <c r="D3697" s="72"/>
    </row>
    <row r="3698" spans="2:4" ht="12.75" x14ac:dyDescent="0.2">
      <c r="B3698" s="72"/>
      <c r="C3698" s="72"/>
      <c r="D3698" s="72"/>
    </row>
    <row r="3699" spans="2:4" ht="12.75" x14ac:dyDescent="0.2">
      <c r="B3699" s="72"/>
      <c r="C3699" s="72"/>
      <c r="D3699" s="72"/>
    </row>
    <row r="3700" spans="2:4" ht="12.75" x14ac:dyDescent="0.2">
      <c r="B3700" s="72"/>
      <c r="C3700" s="72"/>
      <c r="D3700" s="72"/>
    </row>
    <row r="3701" spans="2:4" ht="12.75" x14ac:dyDescent="0.2">
      <c r="B3701" s="72"/>
      <c r="C3701" s="72"/>
      <c r="D3701" s="72"/>
    </row>
    <row r="3702" spans="2:4" ht="12.75" x14ac:dyDescent="0.2">
      <c r="B3702" s="72"/>
      <c r="C3702" s="72"/>
      <c r="D3702" s="72"/>
    </row>
    <row r="3703" spans="2:4" ht="12.75" x14ac:dyDescent="0.2">
      <c r="B3703" s="72"/>
      <c r="C3703" s="72"/>
      <c r="D3703" s="72"/>
    </row>
    <row r="3704" spans="2:4" ht="12.75" x14ac:dyDescent="0.2">
      <c r="B3704" s="72"/>
      <c r="C3704" s="72"/>
      <c r="D3704" s="72"/>
    </row>
    <row r="3705" spans="2:4" ht="12.75" x14ac:dyDescent="0.2">
      <c r="B3705" s="72"/>
      <c r="C3705" s="72"/>
      <c r="D3705" s="72"/>
    </row>
    <row r="3706" spans="2:4" ht="12.75" x14ac:dyDescent="0.2">
      <c r="B3706" s="72"/>
      <c r="C3706" s="72"/>
      <c r="D3706" s="72"/>
    </row>
    <row r="3707" spans="2:4" ht="12.75" x14ac:dyDescent="0.2">
      <c r="B3707" s="72"/>
      <c r="C3707" s="72"/>
      <c r="D3707" s="72"/>
    </row>
    <row r="3708" spans="2:4" ht="12.75" x14ac:dyDescent="0.2">
      <c r="B3708" s="72"/>
      <c r="C3708" s="72"/>
      <c r="D3708" s="72"/>
    </row>
    <row r="3709" spans="2:4" ht="12.75" x14ac:dyDescent="0.2">
      <c r="B3709" s="72"/>
      <c r="C3709" s="72"/>
      <c r="D3709" s="72"/>
    </row>
    <row r="3710" spans="2:4" ht="12.75" x14ac:dyDescent="0.2">
      <c r="B3710" s="72"/>
      <c r="C3710" s="72"/>
      <c r="D3710" s="72"/>
    </row>
    <row r="3711" spans="2:4" ht="12.75" x14ac:dyDescent="0.2">
      <c r="B3711" s="72"/>
      <c r="C3711" s="72"/>
      <c r="D3711" s="72"/>
    </row>
    <row r="3712" spans="2:4" ht="12.75" x14ac:dyDescent="0.2">
      <c r="B3712" s="72"/>
      <c r="C3712" s="72"/>
      <c r="D3712" s="72"/>
    </row>
    <row r="3713" spans="2:4" ht="12.75" x14ac:dyDescent="0.2">
      <c r="B3713" s="72"/>
      <c r="C3713" s="72"/>
      <c r="D3713" s="72"/>
    </row>
    <row r="3714" spans="2:4" ht="12.75" x14ac:dyDescent="0.2">
      <c r="B3714" s="72"/>
      <c r="C3714" s="72"/>
      <c r="D3714" s="72"/>
    </row>
    <row r="3715" spans="2:4" ht="12.75" x14ac:dyDescent="0.2">
      <c r="B3715" s="72"/>
      <c r="C3715" s="72"/>
      <c r="D3715" s="72"/>
    </row>
    <row r="3716" spans="2:4" ht="12.75" x14ac:dyDescent="0.2">
      <c r="B3716" s="72"/>
      <c r="C3716" s="72"/>
      <c r="D3716" s="72"/>
    </row>
    <row r="3717" spans="2:4" ht="12.75" x14ac:dyDescent="0.2">
      <c r="B3717" s="72"/>
      <c r="C3717" s="72"/>
      <c r="D3717" s="72"/>
    </row>
    <row r="3718" spans="2:4" ht="12.75" x14ac:dyDescent="0.2">
      <c r="B3718" s="72"/>
      <c r="C3718" s="72"/>
      <c r="D3718" s="72"/>
    </row>
    <row r="3719" spans="2:4" ht="12.75" x14ac:dyDescent="0.2">
      <c r="B3719" s="72"/>
      <c r="C3719" s="72"/>
      <c r="D3719" s="72"/>
    </row>
    <row r="3720" spans="2:4" ht="12.75" x14ac:dyDescent="0.2">
      <c r="B3720" s="72"/>
      <c r="C3720" s="72"/>
      <c r="D3720" s="72"/>
    </row>
    <row r="3721" spans="2:4" ht="12.75" x14ac:dyDescent="0.2">
      <c r="B3721" s="72"/>
      <c r="C3721" s="72"/>
      <c r="D3721" s="72"/>
    </row>
    <row r="3722" spans="2:4" ht="12.75" x14ac:dyDescent="0.2">
      <c r="B3722" s="72"/>
      <c r="C3722" s="72"/>
      <c r="D3722" s="72"/>
    </row>
    <row r="3723" spans="2:4" ht="12.75" x14ac:dyDescent="0.2">
      <c r="B3723" s="72"/>
      <c r="C3723" s="72"/>
      <c r="D3723" s="72"/>
    </row>
    <row r="3724" spans="2:4" ht="12.75" x14ac:dyDescent="0.2">
      <c r="B3724" s="72"/>
      <c r="C3724" s="72"/>
      <c r="D3724" s="72"/>
    </row>
    <row r="3725" spans="2:4" ht="12.75" x14ac:dyDescent="0.2">
      <c r="B3725" s="72"/>
      <c r="C3725" s="72"/>
      <c r="D3725" s="72"/>
    </row>
    <row r="3726" spans="2:4" ht="12.75" x14ac:dyDescent="0.2">
      <c r="B3726" s="72"/>
      <c r="C3726" s="72"/>
      <c r="D3726" s="72"/>
    </row>
    <row r="3727" spans="2:4" ht="12.75" x14ac:dyDescent="0.2">
      <c r="B3727" s="72"/>
      <c r="C3727" s="72"/>
      <c r="D3727" s="72"/>
    </row>
    <row r="3728" spans="2:4" ht="12.75" x14ac:dyDescent="0.2">
      <c r="B3728" s="72"/>
      <c r="C3728" s="72"/>
      <c r="D3728" s="72"/>
    </row>
    <row r="3729" spans="2:4" ht="12.75" x14ac:dyDescent="0.2">
      <c r="B3729" s="72"/>
      <c r="C3729" s="72"/>
      <c r="D3729" s="72"/>
    </row>
    <row r="3730" spans="2:4" ht="12.75" x14ac:dyDescent="0.2">
      <c r="B3730" s="72"/>
      <c r="C3730" s="72"/>
      <c r="D3730" s="72"/>
    </row>
    <row r="3731" spans="2:4" ht="12.75" x14ac:dyDescent="0.2">
      <c r="B3731" s="72"/>
      <c r="C3731" s="72"/>
      <c r="D3731" s="72"/>
    </row>
    <row r="3732" spans="2:4" ht="12.75" x14ac:dyDescent="0.2">
      <c r="B3732" s="72"/>
      <c r="C3732" s="72"/>
      <c r="D3732" s="72"/>
    </row>
    <row r="3733" spans="2:4" ht="12.75" x14ac:dyDescent="0.2">
      <c r="B3733" s="72"/>
      <c r="C3733" s="72"/>
      <c r="D3733" s="72"/>
    </row>
    <row r="3734" spans="2:4" ht="12.75" x14ac:dyDescent="0.2">
      <c r="B3734" s="72"/>
      <c r="C3734" s="72"/>
      <c r="D3734" s="72"/>
    </row>
    <row r="3735" spans="2:4" ht="12.75" x14ac:dyDescent="0.2">
      <c r="B3735" s="72"/>
      <c r="C3735" s="72"/>
      <c r="D3735" s="72"/>
    </row>
    <row r="3736" spans="2:4" ht="12.75" x14ac:dyDescent="0.2">
      <c r="B3736" s="72"/>
      <c r="C3736" s="72"/>
      <c r="D3736" s="72"/>
    </row>
    <row r="3737" spans="2:4" ht="12.75" x14ac:dyDescent="0.2">
      <c r="B3737" s="72"/>
      <c r="C3737" s="72"/>
      <c r="D3737" s="72"/>
    </row>
    <row r="3738" spans="2:4" ht="12.75" x14ac:dyDescent="0.2">
      <c r="B3738" s="72"/>
      <c r="C3738" s="72"/>
      <c r="D3738" s="72"/>
    </row>
    <row r="3739" spans="2:4" ht="12.75" x14ac:dyDescent="0.2">
      <c r="B3739" s="72"/>
      <c r="C3739" s="72"/>
      <c r="D3739" s="72"/>
    </row>
    <row r="3740" spans="2:4" ht="12.75" x14ac:dyDescent="0.2">
      <c r="B3740" s="72"/>
      <c r="C3740" s="72"/>
      <c r="D3740" s="72"/>
    </row>
    <row r="3741" spans="2:4" ht="12.75" x14ac:dyDescent="0.2">
      <c r="B3741" s="72"/>
      <c r="C3741" s="72"/>
      <c r="D3741" s="72"/>
    </row>
    <row r="3742" spans="2:4" ht="12.75" x14ac:dyDescent="0.2">
      <c r="B3742" s="72"/>
      <c r="C3742" s="72"/>
      <c r="D3742" s="72"/>
    </row>
    <row r="3743" spans="2:4" ht="12.75" x14ac:dyDescent="0.2">
      <c r="B3743" s="72"/>
      <c r="C3743" s="72"/>
      <c r="D3743" s="72"/>
    </row>
    <row r="3744" spans="2:4" ht="12.75" x14ac:dyDescent="0.2">
      <c r="B3744" s="72"/>
      <c r="C3744" s="72"/>
      <c r="D3744" s="72"/>
    </row>
    <row r="3745" spans="2:4" ht="12.75" x14ac:dyDescent="0.2">
      <c r="B3745" s="72"/>
      <c r="C3745" s="72"/>
      <c r="D3745" s="72"/>
    </row>
    <row r="3746" spans="2:4" ht="12.75" x14ac:dyDescent="0.2">
      <c r="B3746" s="72"/>
      <c r="C3746" s="72"/>
      <c r="D3746" s="72"/>
    </row>
    <row r="3747" spans="2:4" ht="12.75" x14ac:dyDescent="0.2">
      <c r="B3747" s="72"/>
      <c r="C3747" s="72"/>
      <c r="D3747" s="72"/>
    </row>
    <row r="3748" spans="2:4" ht="12.75" x14ac:dyDescent="0.2">
      <c r="B3748" s="72"/>
      <c r="C3748" s="72"/>
      <c r="D3748" s="72"/>
    </row>
    <row r="3749" spans="2:4" ht="12.75" x14ac:dyDescent="0.2">
      <c r="B3749" s="72"/>
      <c r="C3749" s="72"/>
      <c r="D3749" s="72"/>
    </row>
    <row r="3750" spans="2:4" ht="12.75" x14ac:dyDescent="0.2">
      <c r="B3750" s="72"/>
      <c r="C3750" s="72"/>
      <c r="D3750" s="72"/>
    </row>
    <row r="3751" spans="2:4" ht="12.75" x14ac:dyDescent="0.2">
      <c r="B3751" s="72"/>
      <c r="C3751" s="72"/>
      <c r="D3751" s="72"/>
    </row>
    <row r="3752" spans="2:4" ht="12.75" x14ac:dyDescent="0.2">
      <c r="B3752" s="72"/>
      <c r="C3752" s="72"/>
      <c r="D3752" s="72"/>
    </row>
    <row r="3753" spans="2:4" ht="12.75" x14ac:dyDescent="0.2">
      <c r="B3753" s="72"/>
      <c r="C3753" s="72"/>
      <c r="D3753" s="72"/>
    </row>
    <row r="3754" spans="2:4" ht="12.75" x14ac:dyDescent="0.2">
      <c r="B3754" s="72"/>
      <c r="C3754" s="72"/>
      <c r="D3754" s="72"/>
    </row>
    <row r="3755" spans="2:4" ht="12.75" x14ac:dyDescent="0.2">
      <c r="B3755" s="72"/>
      <c r="C3755" s="72"/>
      <c r="D3755" s="72"/>
    </row>
    <row r="3756" spans="2:4" ht="12.75" x14ac:dyDescent="0.2">
      <c r="B3756" s="72"/>
      <c r="C3756" s="72"/>
      <c r="D3756" s="72"/>
    </row>
    <row r="3757" spans="2:4" ht="12.75" x14ac:dyDescent="0.2">
      <c r="B3757" s="72"/>
      <c r="C3757" s="72"/>
      <c r="D3757" s="72"/>
    </row>
    <row r="3758" spans="2:4" ht="12.75" x14ac:dyDescent="0.2">
      <c r="B3758" s="72"/>
      <c r="C3758" s="72"/>
      <c r="D3758" s="72"/>
    </row>
    <row r="3759" spans="2:4" ht="12.75" x14ac:dyDescent="0.2">
      <c r="B3759" s="72"/>
      <c r="C3759" s="72"/>
      <c r="D3759" s="72"/>
    </row>
    <row r="3760" spans="2:4" ht="12.75" x14ac:dyDescent="0.2">
      <c r="B3760" s="72"/>
      <c r="C3760" s="72"/>
      <c r="D3760" s="72"/>
    </row>
    <row r="3761" spans="2:4" ht="12.75" x14ac:dyDescent="0.2">
      <c r="B3761" s="72"/>
      <c r="C3761" s="72"/>
      <c r="D3761" s="72"/>
    </row>
    <row r="3762" spans="2:4" ht="12.75" x14ac:dyDescent="0.2">
      <c r="B3762" s="72"/>
      <c r="C3762" s="72"/>
      <c r="D3762" s="72"/>
    </row>
    <row r="3763" spans="2:4" ht="12.75" x14ac:dyDescent="0.2">
      <c r="B3763" s="72"/>
      <c r="C3763" s="72"/>
      <c r="D3763" s="72"/>
    </row>
    <row r="3764" spans="2:4" ht="12.75" x14ac:dyDescent="0.2">
      <c r="B3764" s="72"/>
      <c r="C3764" s="72"/>
      <c r="D3764" s="72"/>
    </row>
    <row r="3765" spans="2:4" ht="12.75" x14ac:dyDescent="0.2">
      <c r="B3765" s="72"/>
      <c r="C3765" s="72"/>
      <c r="D3765" s="72"/>
    </row>
    <row r="3766" spans="2:4" ht="12.75" x14ac:dyDescent="0.2">
      <c r="B3766" s="72"/>
      <c r="C3766" s="72"/>
      <c r="D3766" s="72"/>
    </row>
    <row r="3767" spans="2:4" ht="12.75" x14ac:dyDescent="0.2">
      <c r="B3767" s="72"/>
      <c r="C3767" s="72"/>
      <c r="D3767" s="72"/>
    </row>
    <row r="3768" spans="2:4" ht="12.75" x14ac:dyDescent="0.2">
      <c r="B3768" s="72"/>
      <c r="C3768" s="72"/>
      <c r="D3768" s="72"/>
    </row>
    <row r="3769" spans="2:4" ht="12.75" x14ac:dyDescent="0.2">
      <c r="B3769" s="72"/>
      <c r="C3769" s="72"/>
      <c r="D3769" s="72"/>
    </row>
    <row r="3770" spans="2:4" ht="12.75" x14ac:dyDescent="0.2">
      <c r="B3770" s="72"/>
      <c r="C3770" s="72"/>
      <c r="D3770" s="72"/>
    </row>
    <row r="3771" spans="2:4" ht="12.75" x14ac:dyDescent="0.2">
      <c r="B3771" s="72"/>
      <c r="C3771" s="72"/>
      <c r="D3771" s="72"/>
    </row>
    <row r="3772" spans="2:4" ht="12.75" x14ac:dyDescent="0.2">
      <c r="B3772" s="72"/>
      <c r="C3772" s="72"/>
      <c r="D3772" s="72"/>
    </row>
    <row r="3773" spans="2:4" ht="12.75" x14ac:dyDescent="0.2">
      <c r="B3773" s="72"/>
      <c r="C3773" s="72"/>
      <c r="D3773" s="72"/>
    </row>
    <row r="3774" spans="2:4" ht="12.75" x14ac:dyDescent="0.2">
      <c r="B3774" s="72"/>
      <c r="C3774" s="72"/>
      <c r="D3774" s="72"/>
    </row>
    <row r="3775" spans="2:4" ht="12.75" x14ac:dyDescent="0.2">
      <c r="B3775" s="72"/>
      <c r="C3775" s="72"/>
      <c r="D3775" s="72"/>
    </row>
    <row r="3776" spans="2:4" ht="12.75" x14ac:dyDescent="0.2">
      <c r="B3776" s="72"/>
      <c r="C3776" s="72"/>
      <c r="D3776" s="72"/>
    </row>
    <row r="3777" spans="2:4" ht="12.75" x14ac:dyDescent="0.2">
      <c r="B3777" s="72"/>
      <c r="C3777" s="72"/>
      <c r="D3777" s="72"/>
    </row>
    <row r="3778" spans="2:4" ht="12.75" x14ac:dyDescent="0.2">
      <c r="B3778" s="72"/>
      <c r="C3778" s="72"/>
      <c r="D3778" s="72"/>
    </row>
    <row r="3779" spans="2:4" ht="12.75" x14ac:dyDescent="0.2">
      <c r="B3779" s="72"/>
      <c r="C3779" s="72"/>
      <c r="D3779" s="72"/>
    </row>
    <row r="3780" spans="2:4" ht="12.75" x14ac:dyDescent="0.2">
      <c r="B3780" s="72"/>
      <c r="C3780" s="72"/>
      <c r="D3780" s="72"/>
    </row>
    <row r="3781" spans="2:4" ht="12.75" x14ac:dyDescent="0.2">
      <c r="B3781" s="72"/>
      <c r="C3781" s="72"/>
      <c r="D3781" s="72"/>
    </row>
    <row r="3782" spans="2:4" ht="12.75" x14ac:dyDescent="0.2">
      <c r="B3782" s="72"/>
      <c r="C3782" s="72"/>
      <c r="D3782" s="72"/>
    </row>
    <row r="3783" spans="2:4" ht="12.75" x14ac:dyDescent="0.2">
      <c r="B3783" s="72"/>
      <c r="C3783" s="72"/>
      <c r="D3783" s="72"/>
    </row>
    <row r="3784" spans="2:4" ht="12.75" x14ac:dyDescent="0.2">
      <c r="B3784" s="72"/>
      <c r="C3784" s="72"/>
      <c r="D3784" s="72"/>
    </row>
    <row r="3785" spans="2:4" ht="12.75" x14ac:dyDescent="0.2">
      <c r="B3785" s="72"/>
      <c r="C3785" s="72"/>
      <c r="D3785" s="72"/>
    </row>
    <row r="3786" spans="2:4" ht="12.75" x14ac:dyDescent="0.2">
      <c r="B3786" s="72"/>
      <c r="C3786" s="72"/>
      <c r="D3786" s="72"/>
    </row>
    <row r="3787" spans="2:4" ht="12.75" x14ac:dyDescent="0.2">
      <c r="B3787" s="72"/>
      <c r="C3787" s="72"/>
      <c r="D3787" s="72"/>
    </row>
    <row r="3788" spans="2:4" ht="12.75" x14ac:dyDescent="0.2">
      <c r="B3788" s="72"/>
      <c r="C3788" s="72"/>
      <c r="D3788" s="72"/>
    </row>
    <row r="3789" spans="2:4" ht="12.75" x14ac:dyDescent="0.2">
      <c r="B3789" s="72"/>
      <c r="C3789" s="72"/>
      <c r="D3789" s="72"/>
    </row>
    <row r="3790" spans="2:4" ht="12.75" x14ac:dyDescent="0.2">
      <c r="B3790" s="72"/>
      <c r="C3790" s="72"/>
      <c r="D3790" s="72"/>
    </row>
    <row r="3791" spans="2:4" ht="12.75" x14ac:dyDescent="0.2">
      <c r="B3791" s="72"/>
      <c r="C3791" s="72"/>
      <c r="D3791" s="72"/>
    </row>
    <row r="3792" spans="2:4" ht="12.75" x14ac:dyDescent="0.2">
      <c r="B3792" s="72"/>
      <c r="C3792" s="72"/>
      <c r="D3792" s="72"/>
    </row>
    <row r="3793" spans="2:4" ht="12.75" x14ac:dyDescent="0.2">
      <c r="B3793" s="72"/>
      <c r="C3793" s="72"/>
      <c r="D3793" s="72"/>
    </row>
    <row r="3794" spans="2:4" ht="12.75" x14ac:dyDescent="0.2">
      <c r="B3794" s="72"/>
      <c r="C3794" s="72"/>
      <c r="D3794" s="72"/>
    </row>
    <row r="3795" spans="2:4" ht="12.75" x14ac:dyDescent="0.2">
      <c r="B3795" s="72"/>
      <c r="C3795" s="72"/>
      <c r="D3795" s="72"/>
    </row>
    <row r="3796" spans="2:4" ht="12.75" x14ac:dyDescent="0.2">
      <c r="B3796" s="72"/>
      <c r="C3796" s="72"/>
      <c r="D3796" s="72"/>
    </row>
    <row r="3797" spans="2:4" ht="12.75" x14ac:dyDescent="0.2">
      <c r="B3797" s="72"/>
      <c r="C3797" s="72"/>
      <c r="D3797" s="72"/>
    </row>
    <row r="3798" spans="2:4" ht="12.75" x14ac:dyDescent="0.2">
      <c r="B3798" s="72"/>
      <c r="C3798" s="72"/>
      <c r="D3798" s="72"/>
    </row>
    <row r="3799" spans="2:4" ht="12.75" x14ac:dyDescent="0.2">
      <c r="B3799" s="72"/>
      <c r="C3799" s="72"/>
      <c r="D3799" s="72"/>
    </row>
    <row r="3800" spans="2:4" ht="12.75" x14ac:dyDescent="0.2">
      <c r="B3800" s="72"/>
      <c r="C3800" s="72"/>
      <c r="D3800" s="72"/>
    </row>
    <row r="3801" spans="2:4" ht="12.75" x14ac:dyDescent="0.2">
      <c r="B3801" s="72"/>
      <c r="C3801" s="72"/>
      <c r="D3801" s="72"/>
    </row>
    <row r="3802" spans="2:4" ht="12.75" x14ac:dyDescent="0.2">
      <c r="B3802" s="72"/>
      <c r="C3802" s="72"/>
      <c r="D3802" s="72"/>
    </row>
    <row r="3803" spans="2:4" ht="12.75" x14ac:dyDescent="0.2">
      <c r="B3803" s="72"/>
      <c r="C3803" s="72"/>
      <c r="D3803" s="72"/>
    </row>
    <row r="3804" spans="2:4" ht="12.75" x14ac:dyDescent="0.2">
      <c r="B3804" s="72"/>
      <c r="C3804" s="72"/>
      <c r="D3804" s="72"/>
    </row>
    <row r="3805" spans="2:4" ht="12.75" x14ac:dyDescent="0.2">
      <c r="B3805" s="72"/>
      <c r="C3805" s="72"/>
      <c r="D3805" s="72"/>
    </row>
    <row r="3806" spans="2:4" ht="12.75" x14ac:dyDescent="0.2">
      <c r="B3806" s="72"/>
      <c r="C3806" s="72"/>
      <c r="D3806" s="72"/>
    </row>
    <row r="3807" spans="2:4" ht="12.75" x14ac:dyDescent="0.2">
      <c r="B3807" s="72"/>
      <c r="C3807" s="72"/>
      <c r="D3807" s="72"/>
    </row>
    <row r="3808" spans="2:4" ht="12.75" x14ac:dyDescent="0.2">
      <c r="B3808" s="72"/>
      <c r="C3808" s="72"/>
      <c r="D3808" s="72"/>
    </row>
    <row r="3809" spans="2:4" ht="12.75" x14ac:dyDescent="0.2">
      <c r="B3809" s="72"/>
      <c r="C3809" s="72"/>
      <c r="D3809" s="72"/>
    </row>
    <row r="3810" spans="2:4" ht="12.75" x14ac:dyDescent="0.2">
      <c r="B3810" s="72"/>
      <c r="C3810" s="72"/>
      <c r="D3810" s="72"/>
    </row>
    <row r="3811" spans="2:4" ht="12.75" x14ac:dyDescent="0.2">
      <c r="B3811" s="72"/>
      <c r="C3811" s="72"/>
      <c r="D3811" s="72"/>
    </row>
    <row r="3812" spans="2:4" ht="12.75" x14ac:dyDescent="0.2">
      <c r="B3812" s="72"/>
      <c r="C3812" s="72"/>
      <c r="D3812" s="72"/>
    </row>
    <row r="3813" spans="2:4" ht="12.75" x14ac:dyDescent="0.2">
      <c r="B3813" s="72"/>
      <c r="C3813" s="72"/>
      <c r="D3813" s="72"/>
    </row>
    <row r="3814" spans="2:4" ht="12.75" x14ac:dyDescent="0.2">
      <c r="B3814" s="72"/>
      <c r="C3814" s="72"/>
      <c r="D3814" s="72"/>
    </row>
    <row r="3815" spans="2:4" ht="12.75" x14ac:dyDescent="0.2">
      <c r="B3815" s="72"/>
      <c r="C3815" s="72"/>
      <c r="D3815" s="72"/>
    </row>
    <row r="3816" spans="2:4" ht="12.75" x14ac:dyDescent="0.2">
      <c r="B3816" s="72"/>
      <c r="C3816" s="72"/>
      <c r="D3816" s="72"/>
    </row>
    <row r="3817" spans="2:4" ht="12.75" x14ac:dyDescent="0.2">
      <c r="B3817" s="72"/>
      <c r="C3817" s="72"/>
      <c r="D3817" s="72"/>
    </row>
    <row r="3818" spans="2:4" ht="12.75" x14ac:dyDescent="0.2">
      <c r="B3818" s="72"/>
      <c r="C3818" s="72"/>
      <c r="D3818" s="72"/>
    </row>
    <row r="3819" spans="2:4" ht="12.75" x14ac:dyDescent="0.2">
      <c r="B3819" s="72"/>
      <c r="C3819" s="72"/>
      <c r="D3819" s="72"/>
    </row>
    <row r="3820" spans="2:4" ht="12.75" x14ac:dyDescent="0.2">
      <c r="B3820" s="72"/>
      <c r="C3820" s="72"/>
      <c r="D3820" s="72"/>
    </row>
    <row r="3821" spans="2:4" ht="12.75" x14ac:dyDescent="0.2">
      <c r="B3821" s="72"/>
      <c r="C3821" s="72"/>
      <c r="D3821" s="72"/>
    </row>
    <row r="3822" spans="2:4" ht="12.75" x14ac:dyDescent="0.2">
      <c r="B3822" s="72"/>
      <c r="C3822" s="72"/>
      <c r="D3822" s="72"/>
    </row>
    <row r="3823" spans="2:4" ht="12.75" x14ac:dyDescent="0.2">
      <c r="B3823" s="72"/>
      <c r="C3823" s="72"/>
      <c r="D3823" s="72"/>
    </row>
    <row r="3824" spans="2:4" ht="12.75" x14ac:dyDescent="0.2">
      <c r="B3824" s="72"/>
      <c r="C3824" s="72"/>
      <c r="D3824" s="72"/>
    </row>
    <row r="3825" spans="2:4" ht="12.75" x14ac:dyDescent="0.2">
      <c r="B3825" s="72"/>
      <c r="C3825" s="72"/>
      <c r="D3825" s="72"/>
    </row>
    <row r="3826" spans="2:4" ht="12.75" x14ac:dyDescent="0.2">
      <c r="B3826" s="72"/>
      <c r="C3826" s="72"/>
      <c r="D3826" s="72"/>
    </row>
    <row r="3827" spans="2:4" ht="12.75" x14ac:dyDescent="0.2">
      <c r="B3827" s="72"/>
      <c r="C3827" s="72"/>
      <c r="D3827" s="72"/>
    </row>
    <row r="3828" spans="2:4" ht="12.75" x14ac:dyDescent="0.2">
      <c r="B3828" s="72"/>
      <c r="C3828" s="72"/>
      <c r="D3828" s="72"/>
    </row>
    <row r="3829" spans="2:4" ht="12.75" x14ac:dyDescent="0.2">
      <c r="B3829" s="72"/>
      <c r="C3829" s="72"/>
      <c r="D3829" s="72"/>
    </row>
    <row r="3830" spans="2:4" ht="12.75" x14ac:dyDescent="0.2">
      <c r="B3830" s="72"/>
      <c r="C3830" s="72"/>
      <c r="D3830" s="72"/>
    </row>
    <row r="3831" spans="2:4" ht="12.75" x14ac:dyDescent="0.2">
      <c r="B3831" s="72"/>
      <c r="C3831" s="72"/>
      <c r="D3831" s="72"/>
    </row>
    <row r="3832" spans="2:4" ht="12.75" x14ac:dyDescent="0.2">
      <c r="B3832" s="72"/>
      <c r="C3832" s="72"/>
      <c r="D3832" s="72"/>
    </row>
    <row r="3833" spans="2:4" ht="12.75" x14ac:dyDescent="0.2">
      <c r="B3833" s="72"/>
      <c r="C3833" s="72"/>
      <c r="D3833" s="72"/>
    </row>
    <row r="3834" spans="2:4" ht="12.75" x14ac:dyDescent="0.2">
      <c r="B3834" s="72"/>
      <c r="C3834" s="72"/>
      <c r="D3834" s="72"/>
    </row>
    <row r="3835" spans="2:4" ht="12.75" x14ac:dyDescent="0.2">
      <c r="B3835" s="72"/>
      <c r="C3835" s="72"/>
      <c r="D3835" s="72"/>
    </row>
    <row r="3836" spans="2:4" ht="12.75" x14ac:dyDescent="0.2">
      <c r="B3836" s="72"/>
      <c r="C3836" s="72"/>
      <c r="D3836" s="72"/>
    </row>
    <row r="3837" spans="2:4" ht="12.75" x14ac:dyDescent="0.2">
      <c r="B3837" s="72"/>
      <c r="C3837" s="72"/>
      <c r="D3837" s="72"/>
    </row>
    <row r="3838" spans="2:4" ht="12.75" x14ac:dyDescent="0.2">
      <c r="B3838" s="72"/>
      <c r="C3838" s="72"/>
      <c r="D3838" s="72"/>
    </row>
    <row r="3839" spans="2:4" ht="12.75" x14ac:dyDescent="0.2">
      <c r="B3839" s="72"/>
      <c r="C3839" s="72"/>
      <c r="D3839" s="72"/>
    </row>
    <row r="3840" spans="2:4" ht="12.75" x14ac:dyDescent="0.2">
      <c r="B3840" s="72"/>
      <c r="C3840" s="72"/>
      <c r="D3840" s="72"/>
    </row>
    <row r="3841" spans="2:4" ht="12.75" x14ac:dyDescent="0.2">
      <c r="B3841" s="72"/>
      <c r="C3841" s="72"/>
      <c r="D3841" s="72"/>
    </row>
    <row r="3842" spans="2:4" ht="12.75" x14ac:dyDescent="0.2">
      <c r="B3842" s="72"/>
      <c r="C3842" s="72"/>
      <c r="D3842" s="72"/>
    </row>
    <row r="3843" spans="2:4" ht="12.75" x14ac:dyDescent="0.2">
      <c r="B3843" s="72"/>
      <c r="C3843" s="72"/>
      <c r="D3843" s="72"/>
    </row>
    <row r="3844" spans="2:4" ht="12.75" x14ac:dyDescent="0.2">
      <c r="B3844" s="72"/>
      <c r="C3844" s="72"/>
      <c r="D3844" s="72"/>
    </row>
    <row r="3845" spans="2:4" ht="12.75" x14ac:dyDescent="0.2">
      <c r="B3845" s="72"/>
      <c r="C3845" s="72"/>
      <c r="D3845" s="72"/>
    </row>
    <row r="3846" spans="2:4" ht="12.75" x14ac:dyDescent="0.2">
      <c r="B3846" s="72"/>
      <c r="C3846" s="72"/>
      <c r="D3846" s="72"/>
    </row>
    <row r="3847" spans="2:4" ht="12.75" x14ac:dyDescent="0.2">
      <c r="B3847" s="72"/>
      <c r="C3847" s="72"/>
      <c r="D3847" s="72"/>
    </row>
    <row r="3848" spans="2:4" ht="12.75" x14ac:dyDescent="0.2">
      <c r="B3848" s="72"/>
      <c r="C3848" s="72"/>
      <c r="D3848" s="72"/>
    </row>
    <row r="3849" spans="2:4" ht="12.75" x14ac:dyDescent="0.2">
      <c r="B3849" s="72"/>
      <c r="C3849" s="72"/>
      <c r="D3849" s="72"/>
    </row>
    <row r="3850" spans="2:4" ht="12.75" x14ac:dyDescent="0.2">
      <c r="B3850" s="72"/>
      <c r="C3850" s="72"/>
      <c r="D3850" s="72"/>
    </row>
    <row r="3851" spans="2:4" ht="12.75" x14ac:dyDescent="0.2">
      <c r="B3851" s="72"/>
      <c r="C3851" s="72"/>
      <c r="D3851" s="72"/>
    </row>
    <row r="3852" spans="2:4" ht="12.75" x14ac:dyDescent="0.2">
      <c r="B3852" s="72"/>
      <c r="C3852" s="72"/>
      <c r="D3852" s="72"/>
    </row>
    <row r="3853" spans="2:4" ht="12.75" x14ac:dyDescent="0.2">
      <c r="B3853" s="72"/>
      <c r="C3853" s="72"/>
      <c r="D3853" s="72"/>
    </row>
    <row r="3854" spans="2:4" ht="12.75" x14ac:dyDescent="0.2">
      <c r="B3854" s="72"/>
      <c r="C3854" s="72"/>
      <c r="D3854" s="72"/>
    </row>
    <row r="3855" spans="2:4" ht="12.75" x14ac:dyDescent="0.2">
      <c r="B3855" s="72"/>
      <c r="C3855" s="72"/>
      <c r="D3855" s="72"/>
    </row>
    <row r="3856" spans="2:4" ht="12.75" x14ac:dyDescent="0.2">
      <c r="B3856" s="72"/>
      <c r="C3856" s="72"/>
      <c r="D3856" s="72"/>
    </row>
    <row r="3857" spans="2:4" ht="12.75" x14ac:dyDescent="0.2">
      <c r="B3857" s="72"/>
      <c r="C3857" s="72"/>
      <c r="D3857" s="72"/>
    </row>
    <row r="3858" spans="2:4" ht="12.75" x14ac:dyDescent="0.2">
      <c r="B3858" s="72"/>
      <c r="C3858" s="72"/>
      <c r="D3858" s="72"/>
    </row>
    <row r="3859" spans="2:4" ht="12.75" x14ac:dyDescent="0.2">
      <c r="B3859" s="72"/>
      <c r="C3859" s="72"/>
      <c r="D3859" s="72"/>
    </row>
    <row r="3860" spans="2:4" ht="12.75" x14ac:dyDescent="0.2">
      <c r="B3860" s="72"/>
      <c r="C3860" s="72"/>
      <c r="D3860" s="72"/>
    </row>
    <row r="3861" spans="2:4" ht="12.75" x14ac:dyDescent="0.2">
      <c r="B3861" s="72"/>
      <c r="C3861" s="72"/>
      <c r="D3861" s="72"/>
    </row>
    <row r="3862" spans="2:4" ht="12.75" x14ac:dyDescent="0.2">
      <c r="B3862" s="72"/>
      <c r="C3862" s="72"/>
      <c r="D3862" s="72"/>
    </row>
    <row r="3863" spans="2:4" ht="12.75" x14ac:dyDescent="0.2">
      <c r="B3863" s="72"/>
      <c r="C3863" s="72"/>
      <c r="D3863" s="72"/>
    </row>
    <row r="3864" spans="2:4" ht="12.75" x14ac:dyDescent="0.2">
      <c r="B3864" s="72"/>
      <c r="C3864" s="72"/>
      <c r="D3864" s="72"/>
    </row>
    <row r="3865" spans="2:4" ht="12.75" x14ac:dyDescent="0.2">
      <c r="B3865" s="72"/>
      <c r="C3865" s="72"/>
      <c r="D3865" s="72"/>
    </row>
    <row r="3866" spans="2:4" ht="12.75" x14ac:dyDescent="0.2">
      <c r="B3866" s="72"/>
      <c r="C3866" s="72"/>
      <c r="D3866" s="72"/>
    </row>
    <row r="3867" spans="2:4" ht="12.75" x14ac:dyDescent="0.2">
      <c r="B3867" s="72"/>
      <c r="C3867" s="72"/>
      <c r="D3867" s="72"/>
    </row>
    <row r="3868" spans="2:4" ht="12.75" x14ac:dyDescent="0.2">
      <c r="B3868" s="72"/>
      <c r="C3868" s="72"/>
      <c r="D3868" s="72"/>
    </row>
    <row r="3869" spans="2:4" ht="12.75" x14ac:dyDescent="0.2">
      <c r="B3869" s="72"/>
      <c r="C3869" s="72"/>
      <c r="D3869" s="72"/>
    </row>
    <row r="3870" spans="2:4" ht="12.75" x14ac:dyDescent="0.2">
      <c r="B3870" s="72"/>
      <c r="C3870" s="72"/>
      <c r="D3870" s="72"/>
    </row>
    <row r="3871" spans="2:4" ht="12.75" x14ac:dyDescent="0.2">
      <c r="B3871" s="72"/>
      <c r="C3871" s="72"/>
      <c r="D3871" s="72"/>
    </row>
    <row r="3872" spans="2:4" ht="12.75" x14ac:dyDescent="0.2">
      <c r="B3872" s="72"/>
      <c r="C3872" s="72"/>
      <c r="D3872" s="72"/>
    </row>
    <row r="3873" spans="2:4" ht="12.75" x14ac:dyDescent="0.2">
      <c r="B3873" s="72"/>
      <c r="C3873" s="72"/>
      <c r="D3873" s="72"/>
    </row>
    <row r="3874" spans="2:4" ht="12.75" x14ac:dyDescent="0.2">
      <c r="B3874" s="72"/>
      <c r="C3874" s="72"/>
      <c r="D3874" s="72"/>
    </row>
    <row r="3875" spans="2:4" ht="12.75" x14ac:dyDescent="0.2">
      <c r="B3875" s="72"/>
      <c r="C3875" s="72"/>
      <c r="D3875" s="72"/>
    </row>
    <row r="3876" spans="2:4" ht="12.75" x14ac:dyDescent="0.2">
      <c r="B3876" s="72"/>
      <c r="C3876" s="72"/>
      <c r="D3876" s="72"/>
    </row>
    <row r="3877" spans="2:4" ht="12.75" x14ac:dyDescent="0.2">
      <c r="B3877" s="72"/>
      <c r="C3877" s="72"/>
      <c r="D3877" s="72"/>
    </row>
    <row r="3878" spans="2:4" ht="12.75" x14ac:dyDescent="0.2">
      <c r="B3878" s="72"/>
      <c r="C3878" s="72"/>
      <c r="D3878" s="72"/>
    </row>
    <row r="3879" spans="2:4" ht="12.75" x14ac:dyDescent="0.2">
      <c r="B3879" s="72"/>
      <c r="C3879" s="72"/>
      <c r="D3879" s="72"/>
    </row>
    <row r="3880" spans="2:4" ht="12.75" x14ac:dyDescent="0.2">
      <c r="B3880" s="72"/>
      <c r="C3880" s="72"/>
      <c r="D3880" s="72"/>
    </row>
    <row r="3881" spans="2:4" ht="12.75" x14ac:dyDescent="0.2">
      <c r="B3881" s="72"/>
      <c r="C3881" s="72"/>
      <c r="D3881" s="72"/>
    </row>
    <row r="3882" spans="2:4" ht="12.75" x14ac:dyDescent="0.2">
      <c r="B3882" s="72"/>
      <c r="C3882" s="72"/>
      <c r="D3882" s="72"/>
    </row>
    <row r="3883" spans="2:4" ht="12.75" x14ac:dyDescent="0.2">
      <c r="B3883" s="72"/>
      <c r="C3883" s="72"/>
      <c r="D3883" s="72"/>
    </row>
    <row r="3884" spans="2:4" ht="12.75" x14ac:dyDescent="0.2">
      <c r="B3884" s="72"/>
      <c r="C3884" s="72"/>
      <c r="D3884" s="72"/>
    </row>
    <row r="3885" spans="2:4" ht="12.75" x14ac:dyDescent="0.2">
      <c r="B3885" s="72"/>
      <c r="C3885" s="72"/>
      <c r="D3885" s="72"/>
    </row>
    <row r="3886" spans="2:4" ht="12.75" x14ac:dyDescent="0.2">
      <c r="B3886" s="72"/>
      <c r="C3886" s="72"/>
      <c r="D3886" s="72"/>
    </row>
    <row r="3887" spans="2:4" ht="12.75" x14ac:dyDescent="0.2">
      <c r="B3887" s="72"/>
      <c r="C3887" s="72"/>
      <c r="D3887" s="72"/>
    </row>
    <row r="3888" spans="2:4" ht="12.75" x14ac:dyDescent="0.2">
      <c r="B3888" s="72"/>
      <c r="C3888" s="72"/>
      <c r="D3888" s="72"/>
    </row>
    <row r="3889" spans="2:4" ht="12.75" x14ac:dyDescent="0.2">
      <c r="B3889" s="72"/>
      <c r="C3889" s="72"/>
      <c r="D3889" s="72"/>
    </row>
    <row r="3890" spans="2:4" ht="12.75" x14ac:dyDescent="0.2">
      <c r="B3890" s="72"/>
      <c r="C3890" s="72"/>
      <c r="D3890" s="72"/>
    </row>
    <row r="3891" spans="2:4" ht="12.75" x14ac:dyDescent="0.2">
      <c r="B3891" s="72"/>
      <c r="C3891" s="72"/>
      <c r="D3891" s="72"/>
    </row>
    <row r="3892" spans="2:4" ht="12.75" x14ac:dyDescent="0.2">
      <c r="B3892" s="72"/>
      <c r="C3892" s="72"/>
      <c r="D3892" s="72"/>
    </row>
    <row r="3893" spans="2:4" ht="12.75" x14ac:dyDescent="0.2">
      <c r="B3893" s="72"/>
      <c r="C3893" s="72"/>
      <c r="D3893" s="72"/>
    </row>
    <row r="3894" spans="2:4" ht="12.75" x14ac:dyDescent="0.2">
      <c r="B3894" s="72"/>
      <c r="C3894" s="72"/>
      <c r="D3894" s="72"/>
    </row>
    <row r="3895" spans="2:4" ht="12.75" x14ac:dyDescent="0.2">
      <c r="B3895" s="72"/>
      <c r="C3895" s="72"/>
      <c r="D3895" s="72"/>
    </row>
    <row r="3896" spans="2:4" ht="12.75" x14ac:dyDescent="0.2">
      <c r="B3896" s="72"/>
      <c r="C3896" s="72"/>
      <c r="D3896" s="72"/>
    </row>
    <row r="3897" spans="2:4" ht="12.75" x14ac:dyDescent="0.2">
      <c r="B3897" s="72"/>
      <c r="C3897" s="72"/>
      <c r="D3897" s="72"/>
    </row>
    <row r="3898" spans="2:4" ht="12.75" x14ac:dyDescent="0.2">
      <c r="B3898" s="72"/>
      <c r="C3898" s="72"/>
      <c r="D3898" s="72"/>
    </row>
    <row r="3899" spans="2:4" ht="12.75" x14ac:dyDescent="0.2">
      <c r="B3899" s="72"/>
      <c r="C3899" s="72"/>
      <c r="D3899" s="72"/>
    </row>
    <row r="3900" spans="2:4" ht="12.75" x14ac:dyDescent="0.2">
      <c r="B3900" s="72"/>
      <c r="C3900" s="72"/>
      <c r="D3900" s="72"/>
    </row>
    <row r="3901" spans="2:4" ht="12.75" x14ac:dyDescent="0.2">
      <c r="B3901" s="72"/>
      <c r="C3901" s="72"/>
      <c r="D3901" s="72"/>
    </row>
    <row r="3902" spans="2:4" ht="12.75" x14ac:dyDescent="0.2">
      <c r="B3902" s="72"/>
      <c r="C3902" s="72"/>
      <c r="D3902" s="72"/>
    </row>
    <row r="3903" spans="2:4" ht="12.75" x14ac:dyDescent="0.2">
      <c r="B3903" s="72"/>
      <c r="C3903" s="72"/>
      <c r="D3903" s="72"/>
    </row>
    <row r="3904" spans="2:4" ht="12.75" x14ac:dyDescent="0.2">
      <c r="B3904" s="72"/>
      <c r="C3904" s="72"/>
      <c r="D3904" s="72"/>
    </row>
    <row r="3905" spans="2:4" ht="12.75" x14ac:dyDescent="0.2">
      <c r="B3905" s="72"/>
      <c r="C3905" s="72"/>
      <c r="D3905" s="72"/>
    </row>
    <row r="3906" spans="2:4" ht="12.75" x14ac:dyDescent="0.2">
      <c r="B3906" s="72"/>
      <c r="C3906" s="72"/>
      <c r="D3906" s="72"/>
    </row>
    <row r="3907" spans="2:4" ht="12.75" x14ac:dyDescent="0.2">
      <c r="B3907" s="72"/>
      <c r="C3907" s="72"/>
      <c r="D3907" s="72"/>
    </row>
    <row r="3908" spans="2:4" ht="12.75" x14ac:dyDescent="0.2">
      <c r="B3908" s="72"/>
      <c r="C3908" s="72"/>
      <c r="D3908" s="72"/>
    </row>
    <row r="3909" spans="2:4" ht="12.75" x14ac:dyDescent="0.2">
      <c r="B3909" s="72"/>
      <c r="C3909" s="72"/>
      <c r="D3909" s="72"/>
    </row>
    <row r="3910" spans="2:4" ht="12.75" x14ac:dyDescent="0.2">
      <c r="B3910" s="72"/>
      <c r="C3910" s="72"/>
      <c r="D3910" s="72"/>
    </row>
    <row r="3911" spans="2:4" ht="12.75" x14ac:dyDescent="0.2">
      <c r="B3911" s="72"/>
      <c r="C3911" s="72"/>
      <c r="D3911" s="72"/>
    </row>
    <row r="3912" spans="2:4" ht="12.75" x14ac:dyDescent="0.2">
      <c r="B3912" s="72"/>
      <c r="C3912" s="72"/>
      <c r="D3912" s="72"/>
    </row>
    <row r="3913" spans="2:4" ht="12.75" x14ac:dyDescent="0.2">
      <c r="B3913" s="72"/>
      <c r="C3913" s="72"/>
      <c r="D3913" s="72"/>
    </row>
    <row r="3914" spans="2:4" ht="12.75" x14ac:dyDescent="0.2">
      <c r="B3914" s="72"/>
      <c r="C3914" s="72"/>
      <c r="D3914" s="72"/>
    </row>
    <row r="3915" spans="2:4" ht="12.75" x14ac:dyDescent="0.2">
      <c r="B3915" s="72"/>
      <c r="C3915" s="72"/>
      <c r="D3915" s="72"/>
    </row>
    <row r="3916" spans="2:4" ht="12.75" x14ac:dyDescent="0.2">
      <c r="B3916" s="72"/>
      <c r="C3916" s="72"/>
      <c r="D3916" s="72"/>
    </row>
    <row r="3917" spans="2:4" ht="12.75" x14ac:dyDescent="0.2">
      <c r="B3917" s="72"/>
      <c r="C3917" s="72"/>
      <c r="D3917" s="72"/>
    </row>
    <row r="3918" spans="2:4" ht="12.75" x14ac:dyDescent="0.2">
      <c r="B3918" s="72"/>
      <c r="C3918" s="72"/>
      <c r="D3918" s="72"/>
    </row>
    <row r="3919" spans="2:4" ht="12.75" x14ac:dyDescent="0.2">
      <c r="B3919" s="72"/>
      <c r="C3919" s="72"/>
      <c r="D3919" s="72"/>
    </row>
    <row r="3920" spans="2:4" ht="12.75" x14ac:dyDescent="0.2">
      <c r="B3920" s="72"/>
      <c r="C3920" s="72"/>
      <c r="D3920" s="72"/>
    </row>
    <row r="3921" spans="2:4" ht="12.75" x14ac:dyDescent="0.2">
      <c r="B3921" s="72"/>
      <c r="C3921" s="72"/>
      <c r="D3921" s="72"/>
    </row>
    <row r="3922" spans="2:4" ht="12.75" x14ac:dyDescent="0.2">
      <c r="B3922" s="72"/>
      <c r="C3922" s="72"/>
      <c r="D3922" s="72"/>
    </row>
    <row r="3923" spans="2:4" ht="12.75" x14ac:dyDescent="0.2">
      <c r="B3923" s="72"/>
      <c r="C3923" s="72"/>
      <c r="D3923" s="72"/>
    </row>
    <row r="3924" spans="2:4" ht="12.75" x14ac:dyDescent="0.2">
      <c r="B3924" s="72"/>
      <c r="C3924" s="72"/>
      <c r="D3924" s="72"/>
    </row>
    <row r="3925" spans="2:4" ht="12.75" x14ac:dyDescent="0.2">
      <c r="B3925" s="72"/>
      <c r="C3925" s="72"/>
      <c r="D3925" s="72"/>
    </row>
    <row r="3926" spans="2:4" ht="12.75" x14ac:dyDescent="0.2">
      <c r="B3926" s="72"/>
      <c r="C3926" s="72"/>
      <c r="D3926" s="72"/>
    </row>
    <row r="3927" spans="2:4" ht="12.75" x14ac:dyDescent="0.2">
      <c r="B3927" s="72"/>
      <c r="C3927" s="72"/>
      <c r="D3927" s="72"/>
    </row>
    <row r="3928" spans="2:4" ht="12.75" x14ac:dyDescent="0.2">
      <c r="B3928" s="72"/>
      <c r="C3928" s="72"/>
      <c r="D3928" s="72"/>
    </row>
    <row r="3929" spans="2:4" ht="12.75" x14ac:dyDescent="0.2">
      <c r="B3929" s="72"/>
      <c r="C3929" s="72"/>
      <c r="D3929" s="72"/>
    </row>
    <row r="3930" spans="2:4" ht="12.75" x14ac:dyDescent="0.2">
      <c r="B3930" s="72"/>
      <c r="C3930" s="72"/>
      <c r="D3930" s="72"/>
    </row>
    <row r="3931" spans="2:4" ht="12.75" x14ac:dyDescent="0.2">
      <c r="B3931" s="72"/>
      <c r="C3931" s="72"/>
      <c r="D3931" s="72"/>
    </row>
    <row r="3932" spans="2:4" ht="12.75" x14ac:dyDescent="0.2">
      <c r="B3932" s="72"/>
      <c r="C3932" s="72"/>
      <c r="D3932" s="72"/>
    </row>
    <row r="3933" spans="2:4" ht="12.75" x14ac:dyDescent="0.2">
      <c r="B3933" s="72"/>
      <c r="C3933" s="72"/>
      <c r="D3933" s="72"/>
    </row>
    <row r="3934" spans="2:4" ht="12.75" x14ac:dyDescent="0.2">
      <c r="B3934" s="72"/>
      <c r="C3934" s="72"/>
      <c r="D3934" s="72"/>
    </row>
    <row r="3935" spans="2:4" ht="12.75" x14ac:dyDescent="0.2">
      <c r="B3935" s="72"/>
      <c r="C3935" s="72"/>
      <c r="D3935" s="72"/>
    </row>
    <row r="3936" spans="2:4" ht="12.75" x14ac:dyDescent="0.2">
      <c r="B3936" s="72"/>
      <c r="C3936" s="72"/>
      <c r="D3936" s="72"/>
    </row>
    <row r="3937" spans="2:4" ht="12.75" x14ac:dyDescent="0.2">
      <c r="B3937" s="72"/>
      <c r="C3937" s="72"/>
      <c r="D3937" s="72"/>
    </row>
    <row r="3938" spans="2:4" ht="12.75" x14ac:dyDescent="0.2">
      <c r="B3938" s="72"/>
      <c r="C3938" s="72"/>
      <c r="D3938" s="72"/>
    </row>
    <row r="3939" spans="2:4" ht="12.75" x14ac:dyDescent="0.2">
      <c r="B3939" s="72"/>
      <c r="C3939" s="72"/>
      <c r="D3939" s="72"/>
    </row>
    <row r="3940" spans="2:4" ht="12.75" x14ac:dyDescent="0.2">
      <c r="B3940" s="72"/>
      <c r="C3940" s="72"/>
      <c r="D3940" s="72"/>
    </row>
    <row r="3941" spans="2:4" ht="12.75" x14ac:dyDescent="0.2">
      <c r="B3941" s="72"/>
      <c r="C3941" s="72"/>
      <c r="D3941" s="72"/>
    </row>
    <row r="3942" spans="2:4" ht="12.75" x14ac:dyDescent="0.2">
      <c r="B3942" s="72"/>
      <c r="C3942" s="72"/>
      <c r="D3942" s="72"/>
    </row>
    <row r="3943" spans="2:4" ht="12.75" x14ac:dyDescent="0.2">
      <c r="B3943" s="72"/>
      <c r="C3943" s="72"/>
      <c r="D3943" s="72"/>
    </row>
    <row r="3944" spans="2:4" ht="12.75" x14ac:dyDescent="0.2">
      <c r="B3944" s="72"/>
      <c r="C3944" s="72"/>
      <c r="D3944" s="72"/>
    </row>
    <row r="3945" spans="2:4" ht="12.75" x14ac:dyDescent="0.2">
      <c r="B3945" s="72"/>
      <c r="C3945" s="72"/>
      <c r="D3945" s="72"/>
    </row>
    <row r="3946" spans="2:4" ht="12.75" x14ac:dyDescent="0.2">
      <c r="B3946" s="72"/>
      <c r="C3946" s="72"/>
      <c r="D3946" s="72"/>
    </row>
    <row r="3947" spans="2:4" ht="12.75" x14ac:dyDescent="0.2">
      <c r="B3947" s="72"/>
      <c r="C3947" s="72"/>
      <c r="D3947" s="72"/>
    </row>
    <row r="3948" spans="2:4" ht="12.75" x14ac:dyDescent="0.2">
      <c r="B3948" s="72"/>
      <c r="C3948" s="72"/>
      <c r="D3948" s="72"/>
    </row>
    <row r="3949" spans="2:4" ht="12.75" x14ac:dyDescent="0.2">
      <c r="B3949" s="72"/>
      <c r="C3949" s="72"/>
      <c r="D3949" s="72"/>
    </row>
    <row r="3950" spans="2:4" ht="12.75" x14ac:dyDescent="0.2">
      <c r="B3950" s="72"/>
      <c r="C3950" s="72"/>
      <c r="D3950" s="72"/>
    </row>
    <row r="3951" spans="2:4" ht="12.75" x14ac:dyDescent="0.2">
      <c r="B3951" s="72"/>
      <c r="C3951" s="72"/>
      <c r="D3951" s="72"/>
    </row>
    <row r="3952" spans="2:4" ht="12.75" x14ac:dyDescent="0.2">
      <c r="B3952" s="72"/>
      <c r="C3952" s="72"/>
      <c r="D3952" s="72"/>
    </row>
    <row r="3953" spans="2:4" ht="12.75" x14ac:dyDescent="0.2">
      <c r="B3953" s="72"/>
      <c r="C3953" s="72"/>
      <c r="D3953" s="72"/>
    </row>
    <row r="3954" spans="2:4" ht="12.75" x14ac:dyDescent="0.2">
      <c r="B3954" s="72"/>
      <c r="C3954" s="72"/>
      <c r="D3954" s="72"/>
    </row>
    <row r="3955" spans="2:4" ht="12.75" x14ac:dyDescent="0.2">
      <c r="B3955" s="72"/>
      <c r="C3955" s="72"/>
      <c r="D3955" s="72"/>
    </row>
    <row r="3956" spans="2:4" ht="12.75" x14ac:dyDescent="0.2">
      <c r="B3956" s="72"/>
      <c r="C3956" s="72"/>
      <c r="D3956" s="72"/>
    </row>
    <row r="3957" spans="2:4" ht="12.75" x14ac:dyDescent="0.2">
      <c r="B3957" s="72"/>
      <c r="C3957" s="72"/>
      <c r="D3957" s="72"/>
    </row>
    <row r="3958" spans="2:4" ht="12.75" x14ac:dyDescent="0.2">
      <c r="B3958" s="72"/>
      <c r="C3958" s="72"/>
      <c r="D3958" s="72"/>
    </row>
    <row r="3959" spans="2:4" ht="12.75" x14ac:dyDescent="0.2">
      <c r="B3959" s="72"/>
      <c r="C3959" s="72"/>
      <c r="D3959" s="72"/>
    </row>
    <row r="3960" spans="2:4" ht="12.75" x14ac:dyDescent="0.2">
      <c r="B3960" s="72"/>
      <c r="C3960" s="72"/>
      <c r="D3960" s="72"/>
    </row>
    <row r="3961" spans="2:4" ht="12.75" x14ac:dyDescent="0.2">
      <c r="B3961" s="72"/>
      <c r="C3961" s="72"/>
      <c r="D3961" s="72"/>
    </row>
    <row r="3962" spans="2:4" ht="12.75" x14ac:dyDescent="0.2">
      <c r="B3962" s="72"/>
      <c r="C3962" s="72"/>
      <c r="D3962" s="72"/>
    </row>
    <row r="3963" spans="2:4" ht="12.75" x14ac:dyDescent="0.2">
      <c r="B3963" s="72"/>
      <c r="C3963" s="72"/>
      <c r="D3963" s="72"/>
    </row>
    <row r="3964" spans="2:4" ht="12.75" x14ac:dyDescent="0.2">
      <c r="B3964" s="72"/>
      <c r="C3964" s="72"/>
      <c r="D3964" s="72"/>
    </row>
    <row r="3965" spans="2:4" ht="12.75" x14ac:dyDescent="0.2">
      <c r="B3965" s="72"/>
      <c r="C3965" s="72"/>
      <c r="D3965" s="72"/>
    </row>
    <row r="3966" spans="2:4" ht="12.75" x14ac:dyDescent="0.2">
      <c r="B3966" s="72"/>
      <c r="C3966" s="72"/>
      <c r="D3966" s="72"/>
    </row>
    <row r="3967" spans="2:4" ht="12.75" x14ac:dyDescent="0.2">
      <c r="B3967" s="72"/>
      <c r="C3967" s="72"/>
      <c r="D3967" s="72"/>
    </row>
    <row r="3968" spans="2:4" ht="12.75" x14ac:dyDescent="0.2">
      <c r="B3968" s="72"/>
      <c r="C3968" s="72"/>
      <c r="D3968" s="72"/>
    </row>
    <row r="3969" spans="2:4" ht="12.75" x14ac:dyDescent="0.2">
      <c r="B3969" s="72"/>
      <c r="C3969" s="72"/>
      <c r="D3969" s="72"/>
    </row>
    <row r="3970" spans="2:4" ht="12.75" x14ac:dyDescent="0.2">
      <c r="B3970" s="72"/>
      <c r="C3970" s="72"/>
      <c r="D3970" s="72"/>
    </row>
    <row r="3971" spans="2:4" ht="12.75" x14ac:dyDescent="0.2">
      <c r="B3971" s="72"/>
      <c r="C3971" s="72"/>
      <c r="D3971" s="72"/>
    </row>
    <row r="3972" spans="2:4" ht="12.75" x14ac:dyDescent="0.2">
      <c r="B3972" s="72"/>
      <c r="C3972" s="72"/>
      <c r="D3972" s="72"/>
    </row>
    <row r="3973" spans="2:4" ht="12.75" x14ac:dyDescent="0.2">
      <c r="B3973" s="72"/>
      <c r="C3973" s="72"/>
      <c r="D3973" s="72"/>
    </row>
    <row r="3974" spans="2:4" ht="12.75" x14ac:dyDescent="0.2">
      <c r="B3974" s="72"/>
      <c r="C3974" s="72"/>
      <c r="D3974" s="72"/>
    </row>
    <row r="3975" spans="2:4" ht="12.75" x14ac:dyDescent="0.2">
      <c r="B3975" s="72"/>
      <c r="C3975" s="72"/>
      <c r="D3975" s="72"/>
    </row>
    <row r="3976" spans="2:4" ht="12.75" x14ac:dyDescent="0.2">
      <c r="B3976" s="72"/>
      <c r="C3976" s="72"/>
      <c r="D3976" s="72"/>
    </row>
    <row r="3977" spans="2:4" ht="12.75" x14ac:dyDescent="0.2">
      <c r="B3977" s="72"/>
      <c r="C3977" s="72"/>
      <c r="D3977" s="72"/>
    </row>
    <row r="3978" spans="2:4" ht="12.75" x14ac:dyDescent="0.2">
      <c r="B3978" s="72"/>
      <c r="C3978" s="72"/>
      <c r="D3978" s="72"/>
    </row>
    <row r="3979" spans="2:4" ht="12.75" x14ac:dyDescent="0.2">
      <c r="B3979" s="72"/>
      <c r="C3979" s="72"/>
      <c r="D3979" s="72"/>
    </row>
    <row r="3980" spans="2:4" ht="12.75" x14ac:dyDescent="0.2">
      <c r="B3980" s="72"/>
      <c r="C3980" s="72"/>
      <c r="D3980" s="72"/>
    </row>
    <row r="3981" spans="2:4" ht="12.75" x14ac:dyDescent="0.2">
      <c r="B3981" s="72"/>
      <c r="C3981" s="72"/>
      <c r="D3981" s="72"/>
    </row>
    <row r="3982" spans="2:4" ht="12.75" x14ac:dyDescent="0.2">
      <c r="B3982" s="72"/>
      <c r="C3982" s="72"/>
      <c r="D3982" s="72"/>
    </row>
    <row r="3983" spans="2:4" ht="12.75" x14ac:dyDescent="0.2">
      <c r="B3983" s="72"/>
      <c r="C3983" s="72"/>
      <c r="D3983" s="72"/>
    </row>
    <row r="3984" spans="2:4" ht="12.75" x14ac:dyDescent="0.2">
      <c r="B3984" s="72"/>
      <c r="C3984" s="72"/>
      <c r="D3984" s="72"/>
    </row>
    <row r="3985" spans="2:4" ht="12.75" x14ac:dyDescent="0.2">
      <c r="B3985" s="72"/>
      <c r="C3985" s="72"/>
      <c r="D3985" s="72"/>
    </row>
    <row r="3986" spans="2:4" ht="12.75" x14ac:dyDescent="0.2">
      <c r="B3986" s="72"/>
      <c r="C3986" s="72"/>
      <c r="D3986" s="72"/>
    </row>
    <row r="3987" spans="2:4" ht="12.75" x14ac:dyDescent="0.2">
      <c r="B3987" s="72"/>
      <c r="C3987" s="72"/>
      <c r="D3987" s="72"/>
    </row>
    <row r="3988" spans="2:4" ht="12.75" x14ac:dyDescent="0.2">
      <c r="B3988" s="72"/>
      <c r="C3988" s="72"/>
      <c r="D3988" s="72"/>
    </row>
    <row r="3989" spans="2:4" ht="12.75" x14ac:dyDescent="0.2">
      <c r="B3989" s="72"/>
      <c r="C3989" s="72"/>
      <c r="D3989" s="72"/>
    </row>
    <row r="3990" spans="2:4" ht="12.75" x14ac:dyDescent="0.2">
      <c r="B3990" s="72"/>
      <c r="C3990" s="72"/>
      <c r="D3990" s="72"/>
    </row>
    <row r="3991" spans="2:4" ht="12.75" x14ac:dyDescent="0.2">
      <c r="B3991" s="72"/>
      <c r="C3991" s="72"/>
      <c r="D3991" s="72"/>
    </row>
    <row r="3992" spans="2:4" ht="12.75" x14ac:dyDescent="0.2">
      <c r="B3992" s="72"/>
      <c r="C3992" s="72"/>
      <c r="D3992" s="72"/>
    </row>
    <row r="3993" spans="2:4" ht="12.75" x14ac:dyDescent="0.2">
      <c r="B3993" s="72"/>
      <c r="C3993" s="72"/>
      <c r="D3993" s="72"/>
    </row>
    <row r="3994" spans="2:4" ht="12.75" x14ac:dyDescent="0.2">
      <c r="B3994" s="72"/>
      <c r="C3994" s="72"/>
      <c r="D3994" s="72"/>
    </row>
    <row r="3995" spans="2:4" ht="12.75" x14ac:dyDescent="0.2">
      <c r="B3995" s="72"/>
      <c r="C3995" s="72"/>
      <c r="D3995" s="72"/>
    </row>
    <row r="3996" spans="2:4" ht="12.75" x14ac:dyDescent="0.2">
      <c r="B3996" s="72"/>
      <c r="C3996" s="72"/>
      <c r="D3996" s="72"/>
    </row>
    <row r="3997" spans="2:4" ht="12.75" x14ac:dyDescent="0.2">
      <c r="B3997" s="72"/>
      <c r="C3997" s="72"/>
      <c r="D3997" s="72"/>
    </row>
    <row r="3998" spans="2:4" ht="12.75" x14ac:dyDescent="0.2">
      <c r="B3998" s="72"/>
      <c r="C3998" s="72"/>
      <c r="D3998" s="72"/>
    </row>
    <row r="3999" spans="2:4" ht="12.75" x14ac:dyDescent="0.2">
      <c r="B3999" s="72"/>
      <c r="C3999" s="72"/>
      <c r="D3999" s="72"/>
    </row>
    <row r="4000" spans="2:4" ht="12.75" x14ac:dyDescent="0.2">
      <c r="B4000" s="72"/>
      <c r="C4000" s="72"/>
      <c r="D4000" s="72"/>
    </row>
    <row r="4001" spans="2:4" ht="12.75" x14ac:dyDescent="0.2">
      <c r="B4001" s="72"/>
      <c r="C4001" s="72"/>
      <c r="D4001" s="72"/>
    </row>
    <row r="4002" spans="2:4" ht="12.75" x14ac:dyDescent="0.2">
      <c r="B4002" s="72"/>
      <c r="C4002" s="72"/>
      <c r="D4002" s="72"/>
    </row>
    <row r="4003" spans="2:4" ht="12.75" x14ac:dyDescent="0.2">
      <c r="B4003" s="72"/>
      <c r="C4003" s="72"/>
      <c r="D4003" s="72"/>
    </row>
    <row r="4004" spans="2:4" ht="12.75" x14ac:dyDescent="0.2">
      <c r="B4004" s="72"/>
      <c r="C4004" s="72"/>
      <c r="D4004" s="72"/>
    </row>
    <row r="4005" spans="2:4" ht="12.75" x14ac:dyDescent="0.2">
      <c r="B4005" s="72"/>
      <c r="C4005" s="72"/>
      <c r="D4005" s="72"/>
    </row>
    <row r="4006" spans="2:4" ht="12.75" x14ac:dyDescent="0.2">
      <c r="B4006" s="72"/>
      <c r="C4006" s="72"/>
      <c r="D4006" s="72"/>
    </row>
    <row r="4007" spans="2:4" ht="12.75" x14ac:dyDescent="0.2">
      <c r="B4007" s="72"/>
      <c r="C4007" s="72"/>
      <c r="D4007" s="72"/>
    </row>
    <row r="4008" spans="2:4" ht="12.75" x14ac:dyDescent="0.2">
      <c r="B4008" s="72"/>
      <c r="C4008" s="72"/>
      <c r="D4008" s="72"/>
    </row>
    <row r="4009" spans="2:4" ht="12.75" x14ac:dyDescent="0.2">
      <c r="B4009" s="72"/>
      <c r="C4009" s="72"/>
      <c r="D4009" s="72"/>
    </row>
    <row r="4010" spans="2:4" ht="12.75" x14ac:dyDescent="0.2">
      <c r="B4010" s="72"/>
      <c r="C4010" s="72"/>
      <c r="D4010" s="72"/>
    </row>
    <row r="4011" spans="2:4" ht="12.75" x14ac:dyDescent="0.2">
      <c r="B4011" s="72"/>
      <c r="C4011" s="72"/>
      <c r="D4011" s="72"/>
    </row>
    <row r="4012" spans="2:4" ht="12.75" x14ac:dyDescent="0.2">
      <c r="B4012" s="72"/>
      <c r="C4012" s="72"/>
      <c r="D4012" s="72"/>
    </row>
    <row r="4013" spans="2:4" ht="12.75" x14ac:dyDescent="0.2">
      <c r="B4013" s="72"/>
      <c r="C4013" s="72"/>
      <c r="D4013" s="72"/>
    </row>
    <row r="4014" spans="2:4" ht="12.75" x14ac:dyDescent="0.2">
      <c r="B4014" s="72"/>
      <c r="C4014" s="72"/>
      <c r="D4014" s="72"/>
    </row>
    <row r="4015" spans="2:4" ht="12.75" x14ac:dyDescent="0.2">
      <c r="B4015" s="72"/>
      <c r="C4015" s="72"/>
      <c r="D4015" s="72"/>
    </row>
    <row r="4016" spans="2:4" ht="12.75" x14ac:dyDescent="0.2">
      <c r="B4016" s="72"/>
      <c r="C4016" s="72"/>
      <c r="D4016" s="72"/>
    </row>
    <row r="4017" spans="2:4" ht="12.75" x14ac:dyDescent="0.2">
      <c r="B4017" s="72"/>
      <c r="C4017" s="72"/>
      <c r="D4017" s="72"/>
    </row>
    <row r="4018" spans="2:4" ht="12.75" x14ac:dyDescent="0.2">
      <c r="B4018" s="72"/>
      <c r="C4018" s="72"/>
      <c r="D4018" s="72"/>
    </row>
    <row r="4019" spans="2:4" ht="12.75" x14ac:dyDescent="0.2">
      <c r="B4019" s="72"/>
      <c r="C4019" s="72"/>
      <c r="D4019" s="72"/>
    </row>
    <row r="4020" spans="2:4" ht="12.75" x14ac:dyDescent="0.2">
      <c r="B4020" s="72"/>
      <c r="C4020" s="72"/>
      <c r="D4020" s="72"/>
    </row>
    <row r="4021" spans="2:4" ht="12.75" x14ac:dyDescent="0.2">
      <c r="B4021" s="72"/>
      <c r="C4021" s="72"/>
      <c r="D4021" s="72"/>
    </row>
    <row r="4022" spans="2:4" ht="12.75" x14ac:dyDescent="0.2">
      <c r="B4022" s="72"/>
      <c r="C4022" s="72"/>
      <c r="D4022" s="72"/>
    </row>
    <row r="4023" spans="2:4" ht="12.75" x14ac:dyDescent="0.2">
      <c r="B4023" s="72"/>
      <c r="C4023" s="72"/>
      <c r="D4023" s="72"/>
    </row>
    <row r="4024" spans="2:4" ht="12.75" x14ac:dyDescent="0.2">
      <c r="B4024" s="72"/>
      <c r="C4024" s="72"/>
      <c r="D4024" s="72"/>
    </row>
    <row r="4025" spans="2:4" ht="12.75" x14ac:dyDescent="0.2">
      <c r="B4025" s="72"/>
      <c r="C4025" s="72"/>
      <c r="D4025" s="72"/>
    </row>
    <row r="4026" spans="2:4" ht="12.75" x14ac:dyDescent="0.2">
      <c r="B4026" s="72"/>
      <c r="C4026" s="72"/>
      <c r="D4026" s="72"/>
    </row>
    <row r="4027" spans="2:4" ht="12.75" x14ac:dyDescent="0.2">
      <c r="B4027" s="72"/>
      <c r="C4027" s="72"/>
      <c r="D4027" s="72"/>
    </row>
    <row r="4028" spans="2:4" ht="12.75" x14ac:dyDescent="0.2">
      <c r="B4028" s="72"/>
      <c r="C4028" s="72"/>
      <c r="D4028" s="72"/>
    </row>
    <row r="4029" spans="2:4" ht="12.75" x14ac:dyDescent="0.2">
      <c r="B4029" s="72"/>
      <c r="C4029" s="72"/>
      <c r="D4029" s="72"/>
    </row>
    <row r="4030" spans="2:4" ht="12.75" x14ac:dyDescent="0.2">
      <c r="B4030" s="72"/>
      <c r="C4030" s="72"/>
      <c r="D4030" s="72"/>
    </row>
    <row r="4031" spans="2:4" ht="12.75" x14ac:dyDescent="0.2">
      <c r="B4031" s="72"/>
      <c r="C4031" s="72"/>
      <c r="D4031" s="72"/>
    </row>
    <row r="4032" spans="2:4" ht="12.75" x14ac:dyDescent="0.2">
      <c r="B4032" s="72"/>
      <c r="C4032" s="72"/>
      <c r="D4032" s="72"/>
    </row>
    <row r="4033" spans="2:4" ht="12.75" x14ac:dyDescent="0.2">
      <c r="B4033" s="72"/>
      <c r="C4033" s="72"/>
      <c r="D4033" s="72"/>
    </row>
    <row r="4034" spans="2:4" ht="12.75" x14ac:dyDescent="0.2">
      <c r="B4034" s="72"/>
      <c r="C4034" s="72"/>
      <c r="D4034" s="72"/>
    </row>
    <row r="4035" spans="2:4" ht="12.75" x14ac:dyDescent="0.2">
      <c r="B4035" s="72"/>
      <c r="C4035" s="72"/>
      <c r="D4035" s="72"/>
    </row>
    <row r="4036" spans="2:4" ht="12.75" x14ac:dyDescent="0.2">
      <c r="B4036" s="72"/>
      <c r="C4036" s="72"/>
      <c r="D4036" s="72"/>
    </row>
    <row r="4037" spans="2:4" ht="12.75" x14ac:dyDescent="0.2">
      <c r="B4037" s="72"/>
      <c r="C4037" s="72"/>
      <c r="D4037" s="72"/>
    </row>
    <row r="4038" spans="2:4" ht="12.75" x14ac:dyDescent="0.2">
      <c r="B4038" s="72"/>
      <c r="C4038" s="72"/>
      <c r="D4038" s="72"/>
    </row>
    <row r="4039" spans="2:4" ht="12.75" x14ac:dyDescent="0.2">
      <c r="B4039" s="72"/>
      <c r="C4039" s="72"/>
      <c r="D4039" s="72"/>
    </row>
    <row r="4040" spans="2:4" ht="12.75" x14ac:dyDescent="0.2">
      <c r="B4040" s="72"/>
      <c r="C4040" s="72"/>
      <c r="D4040" s="72"/>
    </row>
    <row r="4041" spans="2:4" ht="12.75" x14ac:dyDescent="0.2">
      <c r="B4041" s="72"/>
      <c r="C4041" s="72"/>
      <c r="D4041" s="72"/>
    </row>
    <row r="4042" spans="2:4" ht="12.75" x14ac:dyDescent="0.2">
      <c r="B4042" s="72"/>
      <c r="C4042" s="72"/>
      <c r="D4042" s="72"/>
    </row>
    <row r="4043" spans="2:4" ht="12.75" x14ac:dyDescent="0.2">
      <c r="B4043" s="72"/>
      <c r="C4043" s="72"/>
      <c r="D4043" s="72"/>
    </row>
    <row r="4044" spans="2:4" ht="12.75" x14ac:dyDescent="0.2">
      <c r="B4044" s="72"/>
      <c r="C4044" s="72"/>
      <c r="D4044" s="72"/>
    </row>
    <row r="4045" spans="2:4" ht="12.75" x14ac:dyDescent="0.2">
      <c r="B4045" s="72"/>
      <c r="C4045" s="72"/>
      <c r="D4045" s="72"/>
    </row>
    <row r="4046" spans="2:4" ht="12.75" x14ac:dyDescent="0.2">
      <c r="B4046" s="72"/>
      <c r="C4046" s="72"/>
      <c r="D4046" s="72"/>
    </row>
    <row r="4047" spans="2:4" ht="12.75" x14ac:dyDescent="0.2">
      <c r="B4047" s="72"/>
      <c r="C4047" s="72"/>
      <c r="D4047" s="72"/>
    </row>
    <row r="4048" spans="2:4" ht="12.75" x14ac:dyDescent="0.2">
      <c r="B4048" s="72"/>
      <c r="C4048" s="72"/>
      <c r="D4048" s="72"/>
    </row>
    <row r="4049" spans="2:4" ht="12.75" x14ac:dyDescent="0.2">
      <c r="B4049" s="72"/>
      <c r="C4049" s="72"/>
      <c r="D4049" s="72"/>
    </row>
    <row r="4050" spans="2:4" ht="12.75" x14ac:dyDescent="0.2">
      <c r="B4050" s="72"/>
      <c r="C4050" s="72"/>
      <c r="D4050" s="72"/>
    </row>
    <row r="4051" spans="2:4" ht="12.75" x14ac:dyDescent="0.2">
      <c r="B4051" s="72"/>
      <c r="C4051" s="72"/>
      <c r="D4051" s="72"/>
    </row>
    <row r="4052" spans="2:4" ht="12.75" x14ac:dyDescent="0.2">
      <c r="B4052" s="72"/>
      <c r="C4052" s="72"/>
      <c r="D4052" s="72"/>
    </row>
    <row r="4053" spans="2:4" ht="12.75" x14ac:dyDescent="0.2">
      <c r="B4053" s="72"/>
      <c r="C4053" s="72"/>
      <c r="D4053" s="72"/>
    </row>
    <row r="4054" spans="2:4" ht="12.75" x14ac:dyDescent="0.2">
      <c r="B4054" s="72"/>
      <c r="C4054" s="72"/>
      <c r="D4054" s="72"/>
    </row>
    <row r="4055" spans="2:4" ht="12.75" x14ac:dyDescent="0.2">
      <c r="B4055" s="72"/>
      <c r="C4055" s="72"/>
      <c r="D4055" s="72"/>
    </row>
    <row r="4056" spans="2:4" ht="12.75" x14ac:dyDescent="0.2">
      <c r="B4056" s="72"/>
      <c r="C4056" s="72"/>
      <c r="D4056" s="72"/>
    </row>
    <row r="4057" spans="2:4" ht="12.75" x14ac:dyDescent="0.2">
      <c r="B4057" s="72"/>
      <c r="C4057" s="72"/>
      <c r="D4057" s="72"/>
    </row>
    <row r="4058" spans="2:4" ht="12.75" x14ac:dyDescent="0.2">
      <c r="B4058" s="72"/>
      <c r="C4058" s="72"/>
      <c r="D4058" s="72"/>
    </row>
    <row r="4059" spans="2:4" ht="12.75" x14ac:dyDescent="0.2">
      <c r="B4059" s="72"/>
      <c r="C4059" s="72"/>
      <c r="D4059" s="72"/>
    </row>
    <row r="4060" spans="2:4" ht="12.75" x14ac:dyDescent="0.2">
      <c r="B4060" s="72"/>
      <c r="C4060" s="72"/>
      <c r="D4060" s="72"/>
    </row>
    <row r="4061" spans="2:4" ht="12.75" x14ac:dyDescent="0.2">
      <c r="B4061" s="72"/>
      <c r="C4061" s="72"/>
      <c r="D4061" s="72"/>
    </row>
    <row r="4062" spans="2:4" ht="12.75" x14ac:dyDescent="0.2">
      <c r="B4062" s="72"/>
      <c r="C4062" s="72"/>
      <c r="D4062" s="72"/>
    </row>
    <row r="4063" spans="2:4" ht="12.75" x14ac:dyDescent="0.2">
      <c r="B4063" s="72"/>
      <c r="C4063" s="72"/>
      <c r="D4063" s="72"/>
    </row>
    <row r="4064" spans="2:4" ht="12.75" x14ac:dyDescent="0.2">
      <c r="B4064" s="72"/>
      <c r="C4064" s="72"/>
      <c r="D4064" s="72"/>
    </row>
    <row r="4065" spans="2:4" ht="12.75" x14ac:dyDescent="0.2">
      <c r="B4065" s="72"/>
      <c r="C4065" s="72"/>
      <c r="D4065" s="72"/>
    </row>
    <row r="4066" spans="2:4" ht="12.75" x14ac:dyDescent="0.2">
      <c r="B4066" s="72"/>
      <c r="C4066" s="72"/>
      <c r="D4066" s="72"/>
    </row>
    <row r="4067" spans="2:4" ht="12.75" x14ac:dyDescent="0.2">
      <c r="B4067" s="72"/>
      <c r="C4067" s="72"/>
      <c r="D4067" s="72"/>
    </row>
    <row r="4068" spans="2:4" ht="12.75" x14ac:dyDescent="0.2">
      <c r="B4068" s="72"/>
      <c r="C4068" s="72"/>
      <c r="D4068" s="72"/>
    </row>
    <row r="4069" spans="2:4" ht="12.75" x14ac:dyDescent="0.2">
      <c r="B4069" s="72"/>
      <c r="C4069" s="72"/>
      <c r="D4069" s="72"/>
    </row>
    <row r="4070" spans="2:4" ht="12.75" x14ac:dyDescent="0.2">
      <c r="B4070" s="72"/>
      <c r="C4070" s="72"/>
      <c r="D4070" s="72"/>
    </row>
    <row r="4071" spans="2:4" ht="12.75" x14ac:dyDescent="0.2">
      <c r="B4071" s="72"/>
      <c r="C4071" s="72"/>
      <c r="D4071" s="72"/>
    </row>
    <row r="4072" spans="2:4" ht="12.75" x14ac:dyDescent="0.2">
      <c r="B4072" s="72"/>
      <c r="C4072" s="72"/>
      <c r="D4072" s="72"/>
    </row>
    <row r="4073" spans="2:4" ht="12.75" x14ac:dyDescent="0.2">
      <c r="B4073" s="72"/>
      <c r="C4073" s="72"/>
      <c r="D4073" s="72"/>
    </row>
    <row r="4074" spans="2:4" ht="12.75" x14ac:dyDescent="0.2">
      <c r="B4074" s="72"/>
      <c r="C4074" s="72"/>
      <c r="D4074" s="72"/>
    </row>
    <row r="4075" spans="2:4" ht="12.75" x14ac:dyDescent="0.2">
      <c r="B4075" s="72"/>
      <c r="C4075" s="72"/>
      <c r="D4075" s="72"/>
    </row>
    <row r="4076" spans="2:4" ht="12.75" x14ac:dyDescent="0.2">
      <c r="B4076" s="72"/>
      <c r="C4076" s="72"/>
      <c r="D4076" s="72"/>
    </row>
    <row r="4077" spans="2:4" ht="12.75" x14ac:dyDescent="0.2">
      <c r="B4077" s="72"/>
      <c r="C4077" s="72"/>
      <c r="D4077" s="72"/>
    </row>
    <row r="4078" spans="2:4" ht="12.75" x14ac:dyDescent="0.2">
      <c r="B4078" s="72"/>
      <c r="C4078" s="72"/>
      <c r="D4078" s="72"/>
    </row>
    <row r="4079" spans="2:4" ht="12.75" x14ac:dyDescent="0.2">
      <c r="B4079" s="72"/>
      <c r="C4079" s="72"/>
      <c r="D4079" s="72"/>
    </row>
    <row r="4080" spans="2:4" ht="12.75" x14ac:dyDescent="0.2">
      <c r="B4080" s="72"/>
      <c r="C4080" s="72"/>
      <c r="D4080" s="72"/>
    </row>
    <row r="4081" spans="2:4" ht="12.75" x14ac:dyDescent="0.2">
      <c r="B4081" s="72"/>
      <c r="C4081" s="72"/>
      <c r="D4081" s="72"/>
    </row>
    <row r="4082" spans="2:4" ht="12.75" x14ac:dyDescent="0.2">
      <c r="B4082" s="72"/>
      <c r="C4082" s="72"/>
      <c r="D4082" s="72"/>
    </row>
    <row r="4083" spans="2:4" ht="12.75" x14ac:dyDescent="0.2">
      <c r="B4083" s="72"/>
      <c r="C4083" s="72"/>
      <c r="D4083" s="72"/>
    </row>
    <row r="4084" spans="2:4" ht="12.75" x14ac:dyDescent="0.2">
      <c r="B4084" s="72"/>
      <c r="C4084" s="72"/>
      <c r="D4084" s="72"/>
    </row>
    <row r="4085" spans="2:4" ht="12.75" x14ac:dyDescent="0.2">
      <c r="B4085" s="72"/>
      <c r="C4085" s="72"/>
      <c r="D4085" s="72"/>
    </row>
    <row r="4086" spans="2:4" ht="12.75" x14ac:dyDescent="0.2">
      <c r="B4086" s="72"/>
      <c r="C4086" s="72"/>
      <c r="D4086" s="72"/>
    </row>
    <row r="4087" spans="2:4" ht="12.75" x14ac:dyDescent="0.2">
      <c r="B4087" s="72"/>
      <c r="C4087" s="72"/>
      <c r="D4087" s="72"/>
    </row>
    <row r="4088" spans="2:4" ht="12.75" x14ac:dyDescent="0.2">
      <c r="B4088" s="72"/>
      <c r="C4088" s="72"/>
      <c r="D4088" s="72"/>
    </row>
    <row r="4089" spans="2:4" ht="12.75" x14ac:dyDescent="0.2">
      <c r="B4089" s="72"/>
      <c r="C4089" s="72"/>
      <c r="D4089" s="72"/>
    </row>
    <row r="4090" spans="2:4" ht="12.75" x14ac:dyDescent="0.2">
      <c r="B4090" s="72"/>
      <c r="C4090" s="72"/>
      <c r="D4090" s="72"/>
    </row>
    <row r="4091" spans="2:4" ht="12.75" x14ac:dyDescent="0.2">
      <c r="B4091" s="72"/>
      <c r="C4091" s="72"/>
      <c r="D4091" s="72"/>
    </row>
    <row r="4092" spans="2:4" ht="12.75" x14ac:dyDescent="0.2">
      <c r="B4092" s="72"/>
      <c r="C4092" s="72"/>
      <c r="D4092" s="72"/>
    </row>
    <row r="4093" spans="2:4" ht="12.75" x14ac:dyDescent="0.2">
      <c r="B4093" s="72"/>
      <c r="C4093" s="72"/>
      <c r="D4093" s="72"/>
    </row>
    <row r="4094" spans="2:4" ht="12.75" x14ac:dyDescent="0.2">
      <c r="B4094" s="72"/>
      <c r="C4094" s="72"/>
      <c r="D4094" s="72"/>
    </row>
    <row r="4095" spans="2:4" ht="12.75" x14ac:dyDescent="0.2">
      <c r="B4095" s="72"/>
      <c r="C4095" s="72"/>
      <c r="D4095" s="72"/>
    </row>
    <row r="4096" spans="2:4" ht="12.75" x14ac:dyDescent="0.2">
      <c r="B4096" s="72"/>
      <c r="C4096" s="72"/>
      <c r="D4096" s="72"/>
    </row>
    <row r="4097" spans="2:4" ht="12.75" x14ac:dyDescent="0.2">
      <c r="B4097" s="72"/>
      <c r="C4097" s="72"/>
      <c r="D4097" s="72"/>
    </row>
    <row r="4098" spans="2:4" ht="12.75" x14ac:dyDescent="0.2">
      <c r="B4098" s="72"/>
      <c r="C4098" s="72"/>
      <c r="D4098" s="72"/>
    </row>
    <row r="4099" spans="2:4" ht="12.75" x14ac:dyDescent="0.2">
      <c r="B4099" s="72"/>
      <c r="C4099" s="72"/>
      <c r="D4099" s="72"/>
    </row>
    <row r="4100" spans="2:4" ht="12.75" x14ac:dyDescent="0.2">
      <c r="B4100" s="72"/>
      <c r="C4100" s="72"/>
      <c r="D4100" s="72"/>
    </row>
    <row r="4101" spans="2:4" ht="12.75" x14ac:dyDescent="0.2">
      <c r="B4101" s="72"/>
      <c r="C4101" s="72"/>
      <c r="D4101" s="72"/>
    </row>
    <row r="4102" spans="2:4" ht="12.75" x14ac:dyDescent="0.2">
      <c r="B4102" s="72"/>
      <c r="C4102" s="72"/>
      <c r="D4102" s="72"/>
    </row>
    <row r="4103" spans="2:4" ht="12.75" x14ac:dyDescent="0.2">
      <c r="B4103" s="72"/>
      <c r="C4103" s="72"/>
      <c r="D4103" s="72"/>
    </row>
    <row r="4104" spans="2:4" ht="12.75" x14ac:dyDescent="0.2">
      <c r="B4104" s="72"/>
      <c r="C4104" s="72"/>
      <c r="D4104" s="72"/>
    </row>
    <row r="4105" spans="2:4" ht="12.75" x14ac:dyDescent="0.2">
      <c r="B4105" s="72"/>
      <c r="C4105" s="72"/>
      <c r="D4105" s="72"/>
    </row>
    <row r="4106" spans="2:4" ht="12.75" x14ac:dyDescent="0.2">
      <c r="B4106" s="72"/>
      <c r="C4106" s="72"/>
      <c r="D4106" s="72"/>
    </row>
    <row r="4107" spans="2:4" ht="12.75" x14ac:dyDescent="0.2">
      <c r="B4107" s="72"/>
      <c r="C4107" s="72"/>
      <c r="D4107" s="72"/>
    </row>
    <row r="4108" spans="2:4" ht="12.75" x14ac:dyDescent="0.2">
      <c r="B4108" s="72"/>
      <c r="C4108" s="72"/>
      <c r="D4108" s="72"/>
    </row>
    <row r="4109" spans="2:4" ht="12.75" x14ac:dyDescent="0.2">
      <c r="B4109" s="72"/>
      <c r="C4109" s="72"/>
      <c r="D4109" s="72"/>
    </row>
    <row r="4110" spans="2:4" ht="12.75" x14ac:dyDescent="0.2">
      <c r="B4110" s="72"/>
      <c r="C4110" s="72"/>
      <c r="D4110" s="72"/>
    </row>
    <row r="4111" spans="2:4" ht="12.75" x14ac:dyDescent="0.2">
      <c r="B4111" s="72"/>
      <c r="C4111" s="72"/>
      <c r="D4111" s="72"/>
    </row>
    <row r="4112" spans="2:4" ht="12.75" x14ac:dyDescent="0.2">
      <c r="B4112" s="72"/>
      <c r="C4112" s="72"/>
      <c r="D4112" s="72"/>
    </row>
    <row r="4113" spans="2:4" ht="12.75" x14ac:dyDescent="0.2">
      <c r="B4113" s="72"/>
      <c r="C4113" s="72"/>
      <c r="D4113" s="72"/>
    </row>
    <row r="4114" spans="2:4" ht="12.75" x14ac:dyDescent="0.2">
      <c r="B4114" s="72"/>
      <c r="C4114" s="72"/>
      <c r="D4114" s="72"/>
    </row>
    <row r="4115" spans="2:4" ht="12.75" x14ac:dyDescent="0.2">
      <c r="B4115" s="72"/>
      <c r="C4115" s="72"/>
      <c r="D4115" s="72"/>
    </row>
    <row r="4116" spans="2:4" ht="12.75" x14ac:dyDescent="0.2">
      <c r="B4116" s="72"/>
      <c r="C4116" s="72"/>
      <c r="D4116" s="72"/>
    </row>
    <row r="4117" spans="2:4" ht="12.75" x14ac:dyDescent="0.2">
      <c r="B4117" s="72"/>
      <c r="C4117" s="72"/>
      <c r="D4117" s="72"/>
    </row>
    <row r="4118" spans="2:4" ht="12.75" x14ac:dyDescent="0.2">
      <c r="B4118" s="72"/>
      <c r="C4118" s="72"/>
      <c r="D4118" s="72"/>
    </row>
    <row r="4119" spans="2:4" ht="12.75" x14ac:dyDescent="0.2">
      <c r="B4119" s="72"/>
      <c r="C4119" s="72"/>
      <c r="D4119" s="72"/>
    </row>
    <row r="4120" spans="2:4" ht="12.75" x14ac:dyDescent="0.2">
      <c r="B4120" s="72"/>
      <c r="C4120" s="72"/>
      <c r="D4120" s="72"/>
    </row>
    <row r="4121" spans="2:4" ht="12.75" x14ac:dyDescent="0.2">
      <c r="B4121" s="72"/>
      <c r="C4121" s="72"/>
      <c r="D4121" s="72"/>
    </row>
    <row r="4122" spans="2:4" ht="12.75" x14ac:dyDescent="0.2">
      <c r="B4122" s="72"/>
      <c r="C4122" s="72"/>
      <c r="D4122" s="72"/>
    </row>
    <row r="4123" spans="2:4" ht="12.75" x14ac:dyDescent="0.2">
      <c r="B4123" s="72"/>
      <c r="C4123" s="72"/>
      <c r="D4123" s="72"/>
    </row>
    <row r="4124" spans="2:4" ht="12.75" x14ac:dyDescent="0.2">
      <c r="B4124" s="72"/>
      <c r="C4124" s="72"/>
      <c r="D4124" s="72"/>
    </row>
    <row r="4125" spans="2:4" ht="12.75" x14ac:dyDescent="0.2">
      <c r="B4125" s="72"/>
      <c r="C4125" s="72"/>
      <c r="D4125" s="72"/>
    </row>
    <row r="4126" spans="2:4" ht="12.75" x14ac:dyDescent="0.2">
      <c r="B4126" s="72"/>
      <c r="C4126" s="72"/>
      <c r="D4126" s="72"/>
    </row>
    <row r="4127" spans="2:4" ht="12.75" x14ac:dyDescent="0.2">
      <c r="B4127" s="72"/>
      <c r="C4127" s="72"/>
      <c r="D4127" s="72"/>
    </row>
    <row r="4128" spans="2:4" ht="12.75" x14ac:dyDescent="0.2">
      <c r="B4128" s="72"/>
      <c r="C4128" s="72"/>
      <c r="D4128" s="72"/>
    </row>
    <row r="4129" spans="2:4" ht="12.75" x14ac:dyDescent="0.2">
      <c r="B4129" s="72"/>
      <c r="C4129" s="72"/>
      <c r="D4129" s="72"/>
    </row>
    <row r="4130" spans="2:4" ht="12.75" x14ac:dyDescent="0.2">
      <c r="B4130" s="72"/>
      <c r="C4130" s="72"/>
      <c r="D4130" s="72"/>
    </row>
    <row r="4131" spans="2:4" ht="12.75" x14ac:dyDescent="0.2">
      <c r="B4131" s="72"/>
      <c r="C4131" s="72"/>
      <c r="D4131" s="72"/>
    </row>
    <row r="4132" spans="2:4" ht="12.75" x14ac:dyDescent="0.2">
      <c r="B4132" s="72"/>
      <c r="C4132" s="72"/>
      <c r="D4132" s="72"/>
    </row>
    <row r="4133" spans="2:4" ht="12.75" x14ac:dyDescent="0.2">
      <c r="B4133" s="72"/>
      <c r="C4133" s="72"/>
      <c r="D4133" s="72"/>
    </row>
    <row r="4134" spans="2:4" ht="12.75" x14ac:dyDescent="0.2">
      <c r="B4134" s="72"/>
      <c r="C4134" s="72"/>
      <c r="D4134" s="72"/>
    </row>
    <row r="4135" spans="2:4" ht="12.75" x14ac:dyDescent="0.2">
      <c r="B4135" s="72"/>
      <c r="C4135" s="72"/>
      <c r="D4135" s="72"/>
    </row>
    <row r="4136" spans="2:4" ht="12.75" x14ac:dyDescent="0.2">
      <c r="B4136" s="72"/>
      <c r="C4136" s="72"/>
      <c r="D4136" s="72"/>
    </row>
  </sheetData>
  <sheetProtection sheet="1" selectLockedCells="1"/>
  <dataConsolidate/>
  <mergeCells count="298">
    <mergeCell ref="I82:J82"/>
    <mergeCell ref="L79:N79"/>
    <mergeCell ref="L82:N82"/>
    <mergeCell ref="I84:J84"/>
    <mergeCell ref="I85:J85"/>
    <mergeCell ref="I83:J83"/>
    <mergeCell ref="L83:N83"/>
    <mergeCell ref="L84:N84"/>
    <mergeCell ref="L85:N85"/>
    <mergeCell ref="I75:K75"/>
    <mergeCell ref="I76:J76"/>
    <mergeCell ref="I77:J77"/>
    <mergeCell ref="I78:J78"/>
    <mergeCell ref="B64:C64"/>
    <mergeCell ref="E64:F64"/>
    <mergeCell ref="G64:H64"/>
    <mergeCell ref="I64:J64"/>
    <mergeCell ref="B61:C61"/>
    <mergeCell ref="A77:C77"/>
    <mergeCell ref="E77:F77"/>
    <mergeCell ref="G77:H77"/>
    <mergeCell ref="A78:C78"/>
    <mergeCell ref="E78:F78"/>
    <mergeCell ref="G78:H78"/>
    <mergeCell ref="E75:F75"/>
    <mergeCell ref="G75:H75"/>
    <mergeCell ref="A76:C76"/>
    <mergeCell ref="E76:F76"/>
    <mergeCell ref="G76:H76"/>
    <mergeCell ref="E61:F61"/>
    <mergeCell ref="G61:H61"/>
    <mergeCell ref="I61:J61"/>
    <mergeCell ref="A114:B114"/>
    <mergeCell ref="F114:G114"/>
    <mergeCell ref="H114:I114"/>
    <mergeCell ref="D122:E122"/>
    <mergeCell ref="D123:E123"/>
    <mergeCell ref="A40:D40"/>
    <mergeCell ref="E40:G40"/>
    <mergeCell ref="H40:I40"/>
    <mergeCell ref="A41:D41"/>
    <mergeCell ref="E41:G41"/>
    <mergeCell ref="A42:D42"/>
    <mergeCell ref="E42:G42"/>
    <mergeCell ref="A81:C81"/>
    <mergeCell ref="E81:F81"/>
    <mergeCell ref="G81:H81"/>
    <mergeCell ref="A82:C82"/>
    <mergeCell ref="E82:F82"/>
    <mergeCell ref="G82:H82"/>
    <mergeCell ref="A79:C79"/>
    <mergeCell ref="E79:F79"/>
    <mergeCell ref="G79:H79"/>
    <mergeCell ref="A80:C80"/>
    <mergeCell ref="E80:F80"/>
    <mergeCell ref="G80:H80"/>
    <mergeCell ref="E128:F128"/>
    <mergeCell ref="E125:Q125"/>
    <mergeCell ref="E126:Q126"/>
    <mergeCell ref="H116:I116"/>
    <mergeCell ref="F117:G117"/>
    <mergeCell ref="H117:I117"/>
    <mergeCell ref="A115:B115"/>
    <mergeCell ref="F115:G115"/>
    <mergeCell ref="H115:I115"/>
    <mergeCell ref="F118:G118"/>
    <mergeCell ref="A116:B116"/>
    <mergeCell ref="F116:G116"/>
    <mergeCell ref="A117:B117"/>
    <mergeCell ref="A112:B112"/>
    <mergeCell ref="F112:G112"/>
    <mergeCell ref="H112:I112"/>
    <mergeCell ref="A113:B113"/>
    <mergeCell ref="F113:G113"/>
    <mergeCell ref="H113:I113"/>
    <mergeCell ref="A110:B110"/>
    <mergeCell ref="F110:G110"/>
    <mergeCell ref="H110:I110"/>
    <mergeCell ref="A111:B111"/>
    <mergeCell ref="F111:G111"/>
    <mergeCell ref="H111:I111"/>
    <mergeCell ref="A107:B107"/>
    <mergeCell ref="H107:I107"/>
    <mergeCell ref="A108:B108"/>
    <mergeCell ref="F108:G108"/>
    <mergeCell ref="H108:I108"/>
    <mergeCell ref="A109:B109"/>
    <mergeCell ref="F109:G109"/>
    <mergeCell ref="H109:I109"/>
    <mergeCell ref="L65:O65"/>
    <mergeCell ref="O85:P85"/>
    <mergeCell ref="O86:P86"/>
    <mergeCell ref="A85:C85"/>
    <mergeCell ref="E85:F85"/>
    <mergeCell ref="G85:H85"/>
    <mergeCell ref="A83:C83"/>
    <mergeCell ref="E83:F83"/>
    <mergeCell ref="G83:H83"/>
    <mergeCell ref="A84:C84"/>
    <mergeCell ref="E84:F84"/>
    <mergeCell ref="G84:H84"/>
    <mergeCell ref="O84:P84"/>
    <mergeCell ref="O75:P75"/>
    <mergeCell ref="O76:P76"/>
    <mergeCell ref="O77:P77"/>
    <mergeCell ref="P65:Q65"/>
    <mergeCell ref="J103:O104"/>
    <mergeCell ref="A106:B106"/>
    <mergeCell ref="C106:E106"/>
    <mergeCell ref="H106:I106"/>
    <mergeCell ref="A67:P68"/>
    <mergeCell ref="A72:P73"/>
    <mergeCell ref="C74:D74"/>
    <mergeCell ref="A75:C75"/>
    <mergeCell ref="O78:P78"/>
    <mergeCell ref="O79:P79"/>
    <mergeCell ref="O83:P83"/>
    <mergeCell ref="O80:P80"/>
    <mergeCell ref="L75:N75"/>
    <mergeCell ref="O81:P81"/>
    <mergeCell ref="O82:P82"/>
    <mergeCell ref="I79:J79"/>
    <mergeCell ref="I80:J80"/>
    <mergeCell ref="L76:N76"/>
    <mergeCell ref="L80:N80"/>
    <mergeCell ref="L81:N81"/>
    <mergeCell ref="L77:N77"/>
    <mergeCell ref="L78:N78"/>
    <mergeCell ref="I81:J81"/>
    <mergeCell ref="M64:O64"/>
    <mergeCell ref="P64:Q64"/>
    <mergeCell ref="B63:C63"/>
    <mergeCell ref="E63:F63"/>
    <mergeCell ref="G63:H63"/>
    <mergeCell ref="I63:J63"/>
    <mergeCell ref="M63:O63"/>
    <mergeCell ref="P63:Q63"/>
    <mergeCell ref="B62:C62"/>
    <mergeCell ref="E62:F62"/>
    <mergeCell ref="G62:H62"/>
    <mergeCell ref="I62:J62"/>
    <mergeCell ref="M62:O62"/>
    <mergeCell ref="P62:Q62"/>
    <mergeCell ref="M61:O61"/>
    <mergeCell ref="P61:Q61"/>
    <mergeCell ref="B60:C60"/>
    <mergeCell ref="E60:F60"/>
    <mergeCell ref="G60:H60"/>
    <mergeCell ref="I60:J60"/>
    <mergeCell ref="M60:O60"/>
    <mergeCell ref="P60:Q60"/>
    <mergeCell ref="B59:C59"/>
    <mergeCell ref="E59:F59"/>
    <mergeCell ref="G59:H59"/>
    <mergeCell ref="I59:J59"/>
    <mergeCell ref="M59:O59"/>
    <mergeCell ref="P59:Q59"/>
    <mergeCell ref="B58:C58"/>
    <mergeCell ref="E58:F58"/>
    <mergeCell ref="G58:H58"/>
    <mergeCell ref="I58:J58"/>
    <mergeCell ref="M58:O58"/>
    <mergeCell ref="P58:Q58"/>
    <mergeCell ref="B57:C57"/>
    <mergeCell ref="E57:F57"/>
    <mergeCell ref="G57:H57"/>
    <mergeCell ref="I57:J57"/>
    <mergeCell ref="M57:O57"/>
    <mergeCell ref="P57:Q57"/>
    <mergeCell ref="B56:C56"/>
    <mergeCell ref="E56:F56"/>
    <mergeCell ref="G56:H56"/>
    <mergeCell ref="I56:J56"/>
    <mergeCell ref="M56:O56"/>
    <mergeCell ref="P56:Q56"/>
    <mergeCell ref="B55:C55"/>
    <mergeCell ref="E55:F55"/>
    <mergeCell ref="G55:H55"/>
    <mergeCell ref="I55:J55"/>
    <mergeCell ref="M55:O55"/>
    <mergeCell ref="P55:Q55"/>
    <mergeCell ref="B54:C54"/>
    <mergeCell ref="E54:F54"/>
    <mergeCell ref="G54:H54"/>
    <mergeCell ref="I54:J54"/>
    <mergeCell ref="M54:O54"/>
    <mergeCell ref="P54:Q54"/>
    <mergeCell ref="B53:C53"/>
    <mergeCell ref="E53:F53"/>
    <mergeCell ref="G53:H53"/>
    <mergeCell ref="I53:J53"/>
    <mergeCell ref="M53:O53"/>
    <mergeCell ref="P53:Q53"/>
    <mergeCell ref="B52:C52"/>
    <mergeCell ref="E52:F52"/>
    <mergeCell ref="G52:H52"/>
    <mergeCell ref="I52:J52"/>
    <mergeCell ref="M52:O52"/>
    <mergeCell ref="P52:Q52"/>
    <mergeCell ref="B51:C51"/>
    <mergeCell ref="E51:F51"/>
    <mergeCell ref="G51:H51"/>
    <mergeCell ref="I51:J51"/>
    <mergeCell ref="M51:O51"/>
    <mergeCell ref="P51:Q51"/>
    <mergeCell ref="A48:C48"/>
    <mergeCell ref="D48:F48"/>
    <mergeCell ref="G48:H48"/>
    <mergeCell ref="I48:J48"/>
    <mergeCell ref="K48:L48"/>
    <mergeCell ref="M48:O48"/>
    <mergeCell ref="P48:Q48"/>
    <mergeCell ref="A33:D33"/>
    <mergeCell ref="B50:C50"/>
    <mergeCell ref="E50:F50"/>
    <mergeCell ref="G50:H50"/>
    <mergeCell ref="I50:J50"/>
    <mergeCell ref="M50:O50"/>
    <mergeCell ref="P50:Q50"/>
    <mergeCell ref="B49:C49"/>
    <mergeCell ref="E49:F49"/>
    <mergeCell ref="G49:H49"/>
    <mergeCell ref="I49:J49"/>
    <mergeCell ref="M49:O49"/>
    <mergeCell ref="P49:Q49"/>
    <mergeCell ref="E33:G33"/>
    <mergeCell ref="A34:D34"/>
    <mergeCell ref="E34:G34"/>
    <mergeCell ref="A35:D35"/>
    <mergeCell ref="E35:G35"/>
    <mergeCell ref="H34:I34"/>
    <mergeCell ref="H35:I35"/>
    <mergeCell ref="H33:J33"/>
    <mergeCell ref="B28:C28"/>
    <mergeCell ref="E28:F28"/>
    <mergeCell ref="G28:H28"/>
    <mergeCell ref="I28:J28"/>
    <mergeCell ref="B29:C29"/>
    <mergeCell ref="E29:F29"/>
    <mergeCell ref="G29:H29"/>
    <mergeCell ref="I29:J29"/>
    <mergeCell ref="G30:H30"/>
    <mergeCell ref="I30:J30"/>
    <mergeCell ref="B25:C25"/>
    <mergeCell ref="E25:F25"/>
    <mergeCell ref="G25:H25"/>
    <mergeCell ref="I25:J25"/>
    <mergeCell ref="B27:C27"/>
    <mergeCell ref="E27:F27"/>
    <mergeCell ref="G27:H27"/>
    <mergeCell ref="I27:J27"/>
    <mergeCell ref="G26:H26"/>
    <mergeCell ref="B22:C22"/>
    <mergeCell ref="E22:F22"/>
    <mergeCell ref="G22:H22"/>
    <mergeCell ref="I22:J22"/>
    <mergeCell ref="D9:E9"/>
    <mergeCell ref="L9:Q9"/>
    <mergeCell ref="S9:U9"/>
    <mergeCell ref="I26:J26"/>
    <mergeCell ref="B23:C23"/>
    <mergeCell ref="E23:F23"/>
    <mergeCell ref="G23:H23"/>
    <mergeCell ref="I23:J23"/>
    <mergeCell ref="B24:C24"/>
    <mergeCell ref="E24:F24"/>
    <mergeCell ref="G24:H24"/>
    <mergeCell ref="I24:J24"/>
    <mergeCell ref="A21:C21"/>
    <mergeCell ref="D21:F21"/>
    <mergeCell ref="G21:H21"/>
    <mergeCell ref="I21:J21"/>
    <mergeCell ref="I14:J14"/>
    <mergeCell ref="L15:Q16"/>
    <mergeCell ref="E17:H17"/>
    <mergeCell ref="J17:K17"/>
    <mergeCell ref="S29:X31"/>
    <mergeCell ref="J31:L31"/>
    <mergeCell ref="K21:L21"/>
    <mergeCell ref="S1:U1"/>
    <mergeCell ref="S2:U2"/>
    <mergeCell ref="L5:Q5"/>
    <mergeCell ref="D6:H6"/>
    <mergeCell ref="L6:Q6"/>
    <mergeCell ref="S6:U6"/>
    <mergeCell ref="D7:E7"/>
    <mergeCell ref="L7:Q7"/>
    <mergeCell ref="D8:E8"/>
    <mergeCell ref="L8:Q8"/>
    <mergeCell ref="P17:Q17"/>
    <mergeCell ref="S17:U17"/>
    <mergeCell ref="D10:E10"/>
    <mergeCell ref="L10:Q10"/>
    <mergeCell ref="D11:E11"/>
    <mergeCell ref="L12:Q13"/>
    <mergeCell ref="I13:J13"/>
    <mergeCell ref="S13:U13"/>
    <mergeCell ref="S26:X27"/>
  </mergeCells>
  <dataValidations count="5">
    <dataValidation type="list" allowBlank="1" showInputMessage="1" showErrorMessage="1" sqref="D13" xr:uid="{00000000-0002-0000-0000-000000000000}">
      <formula1>"English,Deutsch"</formula1>
    </dataValidation>
    <dataValidation type="list" allowBlank="1" showInputMessage="1" showErrorMessage="1" prompt="Y or N" sqref="N11" xr:uid="{00000000-0002-0000-0000-000001000000}">
      <formula1>"Y,N"</formula1>
    </dataValidation>
    <dataValidation type="list" allowBlank="1" showInputMessage="1" showErrorMessage="1" error="only 1 , 4 , 6 or 8 possible" prompt="&lt;=4 , 6 , 8  or 10" sqref="G104" xr:uid="{00000000-0002-0000-0000-000002000000}">
      <formula1>"4,6,8,10"</formula1>
    </dataValidation>
    <dataValidation type="list" allowBlank="1" showInputMessage="1" showErrorMessage="1" error="Y for Yes, N for No" prompt="Y or N" sqref="Q104" xr:uid="{00000000-0002-0000-0000-000003000000}">
      <formula1>"Y,N"</formula1>
    </dataValidation>
    <dataValidation type="list" allowBlank="1" showInputMessage="1" showErrorMessage="1" sqref="H122" xr:uid="{00000000-0002-0000-0000-000004000000}">
      <formula1>"X, ,"</formula1>
    </dataValidation>
  </dataValidations>
  <pageMargins left="0.70866141732283472" right="0.70866141732283472" top="0.78740157480314965" bottom="0.78740157480314965" header="0.31496062992125984" footer="0.31496062992125984"/>
  <pageSetup paperSize="9" scale="88" fitToHeight="2" orientation="portrait" r:id="rId1"/>
  <headerFooter>
    <oddFooter>&amp;L&amp;F&amp;CPage &amp;P / &amp;N&amp;R&amp;D</oddFooter>
  </headerFooter>
  <rowBreaks count="2" manualBreakCount="2">
    <brk id="45" max="16" man="1"/>
    <brk id="88" max="1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4140"/>
  <sheetViews>
    <sheetView view="pageBreakPreview" topLeftCell="D16" zoomScale="120" zoomScaleNormal="100" zoomScaleSheetLayoutView="120" workbookViewId="0">
      <selection activeCell="E25" sqref="E25:F25"/>
    </sheetView>
  </sheetViews>
  <sheetFormatPr baseColWidth="10" defaultColWidth="9.140625" defaultRowHeight="12" x14ac:dyDescent="0.2"/>
  <cols>
    <col min="1" max="1" width="5.28515625" style="42" customWidth="1"/>
    <col min="2" max="2" width="6.28515625" style="42" customWidth="1"/>
    <col min="3" max="3" width="6" style="42" customWidth="1"/>
    <col min="4" max="4" width="5.140625" style="42" customWidth="1"/>
    <col min="5" max="5" width="8.85546875" style="42" customWidth="1"/>
    <col min="6" max="6" width="5.7109375" style="42" customWidth="1"/>
    <col min="7" max="7" width="6.28515625" style="42" customWidth="1"/>
    <col min="8" max="8" width="6.5703125" style="42" customWidth="1"/>
    <col min="9" max="9" width="5.140625" style="42" customWidth="1"/>
    <col min="10" max="10" width="7.140625" style="42" customWidth="1"/>
    <col min="11" max="11" width="6.5703125" style="42" customWidth="1"/>
    <col min="12" max="12" width="5.7109375" style="42" customWidth="1"/>
    <col min="13" max="14" width="3.85546875" style="42" customWidth="1"/>
    <col min="15" max="15" width="2.7109375" style="42" customWidth="1"/>
    <col min="16" max="16" width="2.5703125" style="42" customWidth="1"/>
    <col min="17" max="17" width="3.42578125" style="42" customWidth="1"/>
    <col min="18" max="27" width="9.140625" style="42" hidden="1" customWidth="1"/>
    <col min="28" max="28" width="11.42578125" style="42" hidden="1" customWidth="1"/>
    <col min="29" max="29" width="9.140625" style="42" hidden="1" customWidth="1"/>
    <col min="30" max="32" width="9.140625" style="42" customWidth="1"/>
    <col min="33" max="16384" width="9.140625" style="42"/>
  </cols>
  <sheetData>
    <row r="1" spans="1:28" ht="20.25" x14ac:dyDescent="0.3">
      <c r="A1" s="76"/>
      <c r="B1" s="76"/>
      <c r="C1" s="76"/>
      <c r="D1" s="76"/>
      <c r="E1" s="76"/>
      <c r="F1" s="76"/>
      <c r="G1" s="76"/>
      <c r="H1" s="76"/>
      <c r="I1" s="76"/>
      <c r="J1" s="76"/>
      <c r="K1" s="76"/>
      <c r="L1" s="76"/>
      <c r="M1" s="76"/>
      <c r="N1" s="76"/>
      <c r="O1" s="76"/>
      <c r="P1" s="76"/>
      <c r="Q1" s="253" t="str">
        <f>IF($D$13="English","Test Report - Dual Range &gt; 1 t","Test Report - Zweibereich &gt; 1 t")</f>
        <v>Test Report - Dual Range &gt; 1 t</v>
      </c>
      <c r="R1" s="76" t="s">
        <v>53</v>
      </c>
      <c r="S1" s="387" t="s">
        <v>18</v>
      </c>
      <c r="T1" s="388"/>
      <c r="U1" s="389"/>
      <c r="V1" s="76"/>
      <c r="W1" s="76"/>
      <c r="X1" s="76"/>
      <c r="Y1" s="76"/>
      <c r="Z1" s="76"/>
      <c r="AA1" s="76"/>
      <c r="AB1" s="76"/>
    </row>
    <row r="2" spans="1:28" ht="12.75" x14ac:dyDescent="0.2">
      <c r="A2" s="76"/>
      <c r="B2" s="76"/>
      <c r="C2" s="76"/>
      <c r="D2" s="76"/>
      <c r="E2" s="76"/>
      <c r="F2" s="76"/>
      <c r="G2" s="76"/>
      <c r="H2" s="76"/>
      <c r="I2" s="76"/>
      <c r="J2" s="76"/>
      <c r="K2" s="76"/>
      <c r="L2" s="76"/>
      <c r="M2" s="76"/>
      <c r="N2" s="76"/>
      <c r="O2" s="76"/>
      <c r="P2" s="76"/>
      <c r="Q2" s="222"/>
      <c r="R2" s="76" t="s">
        <v>54</v>
      </c>
      <c r="S2" s="392" t="s">
        <v>65</v>
      </c>
      <c r="T2" s="388"/>
      <c r="U2" s="389"/>
      <c r="V2" s="76"/>
      <c r="W2" s="76"/>
      <c r="X2" s="76"/>
      <c r="Y2" s="76"/>
      <c r="Z2" s="76"/>
      <c r="AA2" s="76"/>
      <c r="AB2" s="76"/>
    </row>
    <row r="3" spans="1:28" x14ac:dyDescent="0.2">
      <c r="A3" s="76"/>
      <c r="B3" s="76"/>
      <c r="C3" s="76"/>
      <c r="D3" s="76"/>
      <c r="E3" s="76"/>
      <c r="F3" s="76"/>
      <c r="G3" s="76"/>
      <c r="H3" s="76"/>
      <c r="I3" s="76"/>
      <c r="J3" s="98" t="str">
        <f>IF($D$13="English","Accuracy Class","Genauigkeitsklasse")</f>
        <v>Accuracy Class</v>
      </c>
      <c r="K3" s="76"/>
      <c r="L3" s="76"/>
      <c r="M3" s="97" t="s">
        <v>26</v>
      </c>
      <c r="N3" s="76"/>
      <c r="O3" s="222"/>
      <c r="P3" s="200"/>
      <c r="Q3" s="222"/>
      <c r="R3" s="76"/>
      <c r="S3" s="76"/>
      <c r="T3" s="76"/>
      <c r="U3" s="76"/>
      <c r="V3" s="76"/>
      <c r="W3" s="76"/>
      <c r="X3" s="76"/>
      <c r="Y3" s="76"/>
      <c r="Z3" s="76"/>
      <c r="AA3" s="76"/>
      <c r="AB3" s="76"/>
    </row>
    <row r="4" spans="1:28" x14ac:dyDescent="0.2">
      <c r="A4" s="76"/>
      <c r="B4" s="76"/>
      <c r="C4" s="76"/>
      <c r="D4" s="200"/>
      <c r="E4" s="200"/>
      <c r="F4" s="200"/>
      <c r="G4" s="76"/>
      <c r="H4" s="76"/>
      <c r="I4" s="76"/>
      <c r="J4" s="76"/>
      <c r="K4" s="76"/>
      <c r="L4" s="76"/>
      <c r="M4" s="76"/>
      <c r="N4" s="76"/>
      <c r="O4" s="76"/>
      <c r="P4" s="77"/>
      <c r="Q4" s="76"/>
      <c r="R4" s="76" t="s">
        <v>53</v>
      </c>
      <c r="S4" s="257" t="s">
        <v>40</v>
      </c>
      <c r="T4" s="76"/>
      <c r="U4" s="77"/>
      <c r="V4" s="95"/>
      <c r="W4" s="96"/>
      <c r="X4" s="97"/>
      <c r="Y4" s="76" t="s">
        <v>44</v>
      </c>
      <c r="Z4" s="76"/>
      <c r="AA4" s="76"/>
      <c r="AB4" s="76"/>
    </row>
    <row r="5" spans="1:28" ht="12.75" x14ac:dyDescent="0.2">
      <c r="A5" s="200"/>
      <c r="B5" s="76"/>
      <c r="C5" s="76"/>
      <c r="D5" s="76"/>
      <c r="E5" s="76"/>
      <c r="F5" s="76"/>
      <c r="G5" s="76"/>
      <c r="H5" s="76"/>
      <c r="I5" s="76"/>
      <c r="J5" s="76"/>
      <c r="K5" s="201" t="str">
        <f>IF($D$13="English","Test Date:","Testdatum")</f>
        <v>Test Date:</v>
      </c>
      <c r="L5" s="393"/>
      <c r="M5" s="394"/>
      <c r="N5" s="394"/>
      <c r="O5" s="394"/>
      <c r="P5" s="394"/>
      <c r="Q5" s="395"/>
      <c r="R5" s="76"/>
      <c r="S5" s="258" t="s">
        <v>11</v>
      </c>
      <c r="T5" s="76"/>
      <c r="U5" s="77"/>
      <c r="V5" s="95"/>
      <c r="W5" s="96"/>
      <c r="X5" s="97"/>
      <c r="Y5" s="76"/>
      <c r="Z5" s="97"/>
      <c r="AA5" s="76"/>
      <c r="AB5" s="76"/>
    </row>
    <row r="6" spans="1:28" ht="12.75" x14ac:dyDescent="0.2">
      <c r="A6" s="76"/>
      <c r="B6" s="76"/>
      <c r="C6" s="201" t="str">
        <f>IF($D$13="English","Part No.:","Modell Nr.")</f>
        <v>Part No.:</v>
      </c>
      <c r="D6" s="396"/>
      <c r="E6" s="397"/>
      <c r="F6" s="397"/>
      <c r="G6" s="397"/>
      <c r="H6" s="398"/>
      <c r="I6" s="202"/>
      <c r="J6" s="202"/>
      <c r="K6" s="201" t="str">
        <f>IF($D$13="English","Test Officer:","RVO")</f>
        <v>Test Officer:</v>
      </c>
      <c r="L6" s="399"/>
      <c r="M6" s="400"/>
      <c r="N6" s="400"/>
      <c r="O6" s="400"/>
      <c r="P6" s="400"/>
      <c r="Q6" s="401"/>
      <c r="R6" s="76"/>
      <c r="S6" s="402" t="s">
        <v>37</v>
      </c>
      <c r="T6" s="403"/>
      <c r="U6" s="404"/>
      <c r="V6" s="76"/>
      <c r="W6" s="76"/>
      <c r="X6" s="76"/>
      <c r="Y6" s="76"/>
      <c r="Z6" s="76"/>
      <c r="AA6" s="76"/>
      <c r="AB6" s="76"/>
    </row>
    <row r="7" spans="1:28" ht="12.75" x14ac:dyDescent="0.2">
      <c r="A7" s="76"/>
      <c r="B7" s="76"/>
      <c r="C7" s="77"/>
      <c r="D7" s="405"/>
      <c r="E7" s="406"/>
      <c r="F7" s="97"/>
      <c r="G7" s="202"/>
      <c r="H7" s="202"/>
      <c r="I7" s="202"/>
      <c r="J7" s="202"/>
      <c r="K7" s="201" t="str">
        <f>IF($D$13="English","Scale No.","Waagen S/N.")</f>
        <v>Scale No.</v>
      </c>
      <c r="L7" s="407"/>
      <c r="M7" s="408"/>
      <c r="N7" s="408"/>
      <c r="O7" s="408"/>
      <c r="P7" s="408"/>
      <c r="Q7" s="409"/>
      <c r="R7" s="76" t="s">
        <v>54</v>
      </c>
      <c r="S7" s="125" t="s">
        <v>55</v>
      </c>
      <c r="T7" s="76"/>
      <c r="U7" s="76"/>
      <c r="V7" s="76"/>
      <c r="W7" s="76"/>
      <c r="X7" s="76"/>
      <c r="Y7" s="76" t="s">
        <v>58</v>
      </c>
      <c r="Z7" s="76"/>
      <c r="AA7" s="76"/>
      <c r="AB7" s="76"/>
    </row>
    <row r="8" spans="1:28" ht="12.75" x14ac:dyDescent="0.2">
      <c r="A8" s="76"/>
      <c r="B8" s="76"/>
      <c r="C8" s="180" t="s">
        <v>29</v>
      </c>
      <c r="D8" s="410"/>
      <c r="E8" s="411"/>
      <c r="F8" s="97" t="s">
        <v>10</v>
      </c>
      <c r="G8" s="202"/>
      <c r="H8" s="202"/>
      <c r="I8" s="202"/>
      <c r="J8" s="202"/>
      <c r="K8" s="201" t="str">
        <f>IF($D$13="English","Indicator S/N","Wägeelektronik S/N")</f>
        <v>Indicator S/N</v>
      </c>
      <c r="L8" s="399"/>
      <c r="M8" s="400"/>
      <c r="N8" s="400"/>
      <c r="O8" s="400"/>
      <c r="P8" s="400"/>
      <c r="Q8" s="401"/>
      <c r="R8" s="76"/>
      <c r="S8" s="76" t="s">
        <v>56</v>
      </c>
      <c r="T8" s="76"/>
      <c r="U8" s="76"/>
      <c r="V8" s="76"/>
      <c r="W8" s="76"/>
      <c r="X8" s="76"/>
      <c r="Y8" s="76"/>
      <c r="Z8" s="76"/>
      <c r="AA8" s="76"/>
      <c r="AB8" s="76"/>
    </row>
    <row r="9" spans="1:28" ht="12.75" x14ac:dyDescent="0.2">
      <c r="A9" s="76"/>
      <c r="B9" s="76"/>
      <c r="C9" s="180" t="s">
        <v>30</v>
      </c>
      <c r="D9" s="410"/>
      <c r="E9" s="411"/>
      <c r="F9" s="97" t="s">
        <v>10</v>
      </c>
      <c r="G9" s="76"/>
      <c r="H9" s="76"/>
      <c r="I9" s="76"/>
      <c r="J9" s="76"/>
      <c r="K9" s="201" t="str">
        <f>IF($D$13="English","TAC(Type Approval Certificate) Indicator","Bauartzulassung Wägeelektronik")</f>
        <v>TAC(Type Approval Certificate) Indicator</v>
      </c>
      <c r="L9" s="399"/>
      <c r="M9" s="400"/>
      <c r="N9" s="400"/>
      <c r="O9" s="400"/>
      <c r="P9" s="400"/>
      <c r="Q9" s="401"/>
      <c r="R9" s="76"/>
      <c r="S9" s="414" t="s">
        <v>57</v>
      </c>
      <c r="T9" s="403"/>
      <c r="U9" s="404"/>
      <c r="V9" s="76"/>
      <c r="W9" s="76"/>
      <c r="X9" s="76"/>
      <c r="Y9" s="76"/>
      <c r="Z9" s="76"/>
      <c r="AA9" s="76"/>
      <c r="AB9" s="76"/>
    </row>
    <row r="10" spans="1:28" ht="12.75" x14ac:dyDescent="0.2">
      <c r="A10" s="76"/>
      <c r="B10" s="76"/>
      <c r="C10" s="180" t="s">
        <v>31</v>
      </c>
      <c r="D10" s="415"/>
      <c r="E10" s="416"/>
      <c r="F10" s="97" t="s">
        <v>10</v>
      </c>
      <c r="G10" s="76"/>
      <c r="H10" s="76"/>
      <c r="I10" s="76"/>
      <c r="J10" s="76"/>
      <c r="K10" s="201" t="str">
        <f>IF($D$13="English","Firmware type and version:","Wägeelektronik Programm und Version")</f>
        <v>Firmware type and version:</v>
      </c>
      <c r="L10" s="399"/>
      <c r="M10" s="400"/>
      <c r="N10" s="400"/>
      <c r="O10" s="400"/>
      <c r="P10" s="400"/>
      <c r="Q10" s="401"/>
      <c r="R10" s="76"/>
      <c r="S10" s="76"/>
      <c r="T10" s="76"/>
      <c r="U10" s="76"/>
      <c r="V10" s="76"/>
      <c r="W10" s="76"/>
      <c r="X10" s="76"/>
      <c r="Y10" s="76"/>
      <c r="Z10" s="76"/>
      <c r="AA10" s="76"/>
      <c r="AB10" s="76"/>
    </row>
    <row r="11" spans="1:28" ht="12.75" customHeight="1" x14ac:dyDescent="0.2">
      <c r="A11" s="76"/>
      <c r="B11" s="76"/>
      <c r="C11" s="180" t="s">
        <v>32</v>
      </c>
      <c r="D11" s="415"/>
      <c r="E11" s="417"/>
      <c r="F11" s="97" t="s">
        <v>10</v>
      </c>
      <c r="G11" s="76"/>
      <c r="H11" s="99"/>
      <c r="I11" s="99"/>
      <c r="J11" s="99"/>
      <c r="K11" s="99"/>
      <c r="L11" s="99"/>
      <c r="M11" s="201" t="str">
        <f>IF($D$13="English","Test Weight Calibrations Current?","Standardgewichte kalibriert?")</f>
        <v>Test Weight Calibrations Current?</v>
      </c>
      <c r="N11" s="19"/>
      <c r="O11" s="76"/>
      <c r="P11" s="76"/>
      <c r="Q11" s="76"/>
      <c r="R11" s="76"/>
      <c r="S11" s="76"/>
      <c r="T11" s="76"/>
      <c r="U11" s="76"/>
      <c r="V11" s="76"/>
      <c r="W11" s="76"/>
      <c r="X11" s="76"/>
      <c r="Y11" s="76"/>
      <c r="Z11" s="76"/>
      <c r="AA11" s="76"/>
      <c r="AB11" s="76"/>
    </row>
    <row r="12" spans="1:28" ht="12" customHeight="1" x14ac:dyDescent="0.2">
      <c r="A12" s="94"/>
      <c r="B12" s="76"/>
      <c r="C12" s="76"/>
      <c r="D12" s="76"/>
      <c r="E12" s="76"/>
      <c r="F12" s="76"/>
      <c r="G12" s="208"/>
      <c r="H12" s="76"/>
      <c r="I12" s="157"/>
      <c r="J12" s="157"/>
      <c r="K12" s="201" t="str">
        <f>IF($D$13="English","Set-No. of Standard-Weights in use","Set-Nr. der Standardgewichte")</f>
        <v>Set-No. of Standard-Weights in use</v>
      </c>
      <c r="L12" s="418"/>
      <c r="M12" s="419"/>
      <c r="N12" s="419"/>
      <c r="O12" s="419"/>
      <c r="P12" s="419"/>
      <c r="Q12" s="420"/>
      <c r="R12" s="76" t="s">
        <v>53</v>
      </c>
      <c r="S12" s="257" t="s">
        <v>14</v>
      </c>
      <c r="T12" s="76"/>
      <c r="U12" s="77"/>
      <c r="V12" s="95"/>
      <c r="W12" s="96"/>
      <c r="X12" s="97"/>
      <c r="Y12" s="76" t="s">
        <v>41</v>
      </c>
      <c r="Z12" s="76"/>
      <c r="AA12" s="76"/>
      <c r="AB12" s="76"/>
    </row>
    <row r="13" spans="1:28" ht="12" customHeight="1" x14ac:dyDescent="0.2">
      <c r="A13" s="206" t="s">
        <v>80</v>
      </c>
      <c r="B13" s="76"/>
      <c r="C13" s="76"/>
      <c r="D13" s="219" t="s">
        <v>53</v>
      </c>
      <c r="E13" s="207"/>
      <c r="F13" s="76"/>
      <c r="G13" s="113"/>
      <c r="H13" s="259" t="s">
        <v>33</v>
      </c>
      <c r="I13" s="424" t="str">
        <f>IF($D$10=0," ",$D$8/$D$10)</f>
        <v xml:space="preserve"> </v>
      </c>
      <c r="J13" s="424"/>
      <c r="K13" s="157"/>
      <c r="L13" s="421"/>
      <c r="M13" s="422"/>
      <c r="N13" s="422"/>
      <c r="O13" s="422"/>
      <c r="P13" s="422"/>
      <c r="Q13" s="423"/>
      <c r="R13" s="76"/>
      <c r="S13" s="402" t="s">
        <v>37</v>
      </c>
      <c r="T13" s="403"/>
      <c r="U13" s="404"/>
      <c r="V13" s="76"/>
      <c r="W13" s="76"/>
      <c r="X13" s="76"/>
      <c r="Y13" s="76"/>
      <c r="Z13" s="76"/>
      <c r="AA13" s="76"/>
      <c r="AB13" s="76"/>
    </row>
    <row r="14" spans="1:28" ht="12" customHeight="1" x14ac:dyDescent="0.2">
      <c r="A14" s="76"/>
      <c r="B14" s="76"/>
      <c r="C14" s="76"/>
      <c r="D14" s="76"/>
      <c r="E14" s="76"/>
      <c r="F14" s="76"/>
      <c r="G14" s="113"/>
      <c r="H14" s="259" t="s">
        <v>34</v>
      </c>
      <c r="I14" s="424" t="str">
        <f>IF($D$11=0," ",$D$9/$D$11)</f>
        <v xml:space="preserve"> </v>
      </c>
      <c r="J14" s="424"/>
      <c r="K14" s="76"/>
      <c r="L14" s="76"/>
      <c r="M14" s="76"/>
      <c r="N14" s="76"/>
      <c r="O14" s="76"/>
      <c r="P14" s="76"/>
      <c r="Q14" s="76"/>
      <c r="R14" s="76" t="s">
        <v>54</v>
      </c>
      <c r="S14" s="125" t="s">
        <v>72</v>
      </c>
      <c r="T14" s="76"/>
      <c r="U14" s="76"/>
      <c r="V14" s="76"/>
      <c r="W14" s="76"/>
      <c r="X14" s="76"/>
      <c r="Y14" s="76"/>
      <c r="Z14" s="76"/>
      <c r="AA14" s="76"/>
      <c r="AB14" s="76"/>
    </row>
    <row r="15" spans="1:28" ht="12" customHeight="1" x14ac:dyDescent="0.2">
      <c r="A15" s="76"/>
      <c r="B15" s="76"/>
      <c r="C15" s="76"/>
      <c r="D15" s="76"/>
      <c r="E15" s="76"/>
      <c r="F15" s="76"/>
      <c r="G15" s="113"/>
      <c r="H15" s="259"/>
      <c r="I15" s="210"/>
      <c r="J15" s="210"/>
      <c r="K15" s="77" t="str">
        <f>IF($D$13="English","Set-No. Small Weights in use","Set-Nr. der kleinen Gewichte")</f>
        <v>Set-No. Small Weights in use</v>
      </c>
      <c r="L15" s="418"/>
      <c r="M15" s="419"/>
      <c r="N15" s="419"/>
      <c r="O15" s="419"/>
      <c r="P15" s="419"/>
      <c r="Q15" s="420"/>
      <c r="R15" s="76"/>
      <c r="S15" s="125"/>
      <c r="T15" s="76"/>
      <c r="U15" s="76"/>
      <c r="V15" s="76"/>
      <c r="W15" s="76"/>
      <c r="X15" s="76"/>
      <c r="Y15" s="76"/>
      <c r="Z15" s="76"/>
      <c r="AA15" s="76"/>
      <c r="AB15" s="76"/>
    </row>
    <row r="16" spans="1:28" ht="12" customHeight="1" x14ac:dyDescent="0.2">
      <c r="A16" s="76"/>
      <c r="B16" s="76"/>
      <c r="C16" s="76"/>
      <c r="D16" s="76"/>
      <c r="E16" s="76"/>
      <c r="F16" s="76"/>
      <c r="G16" s="113"/>
      <c r="H16" s="259"/>
      <c r="I16" s="210"/>
      <c r="J16" s="210"/>
      <c r="K16" s="76"/>
      <c r="L16" s="421"/>
      <c r="M16" s="422"/>
      <c r="N16" s="422"/>
      <c r="O16" s="422"/>
      <c r="P16" s="422"/>
      <c r="Q16" s="423"/>
      <c r="R16" s="76"/>
      <c r="S16" s="125"/>
      <c r="T16" s="76"/>
      <c r="U16" s="76"/>
      <c r="V16" s="76"/>
      <c r="W16" s="76"/>
      <c r="X16" s="76"/>
      <c r="Y16" s="76"/>
      <c r="Z16" s="76"/>
      <c r="AA16" s="76"/>
      <c r="AB16" s="76"/>
    </row>
    <row r="17" spans="1:28" ht="17.25" customHeight="1" x14ac:dyDescent="0.2">
      <c r="A17" s="94" t="str">
        <f>IF($D$13="English","Load Cell","Wägezelle")</f>
        <v>Load Cell</v>
      </c>
      <c r="B17" s="76"/>
      <c r="C17" s="98" t="str">
        <f>IF($D$13="English","Manufacturer","Hersteller")</f>
        <v>Manufacturer</v>
      </c>
      <c r="D17" s="76"/>
      <c r="E17" s="437"/>
      <c r="F17" s="438"/>
      <c r="G17" s="438"/>
      <c r="H17" s="439"/>
      <c r="I17" s="76" t="s">
        <v>22</v>
      </c>
      <c r="J17" s="412"/>
      <c r="K17" s="439"/>
      <c r="L17" s="98" t="str">
        <f>IF($D$13="English","Total number:","Gesamtanzahl:")</f>
        <v>Total number:</v>
      </c>
      <c r="M17" s="99"/>
      <c r="N17" s="99"/>
      <c r="O17" s="76"/>
      <c r="P17" s="412"/>
      <c r="Q17" s="413"/>
      <c r="R17" s="76"/>
      <c r="S17" s="414" t="s">
        <v>57</v>
      </c>
      <c r="T17" s="403"/>
      <c r="U17" s="404"/>
      <c r="V17" s="76"/>
      <c r="W17" s="76"/>
      <c r="X17" s="76"/>
      <c r="Y17" s="76" t="s">
        <v>59</v>
      </c>
      <c r="Z17" s="76"/>
      <c r="AA17" s="76"/>
      <c r="AB17" s="76"/>
    </row>
    <row r="18" spans="1:28" ht="12" customHeight="1" x14ac:dyDescent="0.2">
      <c r="A18" s="76"/>
      <c r="B18" s="76"/>
      <c r="C18" s="76"/>
      <c r="D18" s="76"/>
      <c r="E18" s="76"/>
      <c r="F18" s="76"/>
      <c r="G18" s="113"/>
      <c r="H18" s="114"/>
      <c r="I18" s="114"/>
      <c r="J18" s="136"/>
      <c r="K18" s="76"/>
      <c r="L18" s="76"/>
      <c r="M18" s="76"/>
      <c r="N18" s="76"/>
      <c r="O18" s="76"/>
      <c r="P18" s="76"/>
      <c r="Q18" s="76"/>
      <c r="R18" s="76"/>
      <c r="S18" s="76"/>
      <c r="T18" s="76"/>
      <c r="U18" s="76"/>
      <c r="V18" s="76"/>
      <c r="W18" s="76"/>
      <c r="X18" s="76"/>
      <c r="Y18" s="76"/>
      <c r="Z18" s="76"/>
      <c r="AA18" s="76"/>
      <c r="AB18" s="76"/>
    </row>
    <row r="19" spans="1:28" ht="12" customHeight="1" x14ac:dyDescent="0.2">
      <c r="A19" s="94" t="str">
        <f>IF($D$13="English","1. Repeatability Test (indicator in hi-res mode):","1. Prüfung der Wiederholbarkeit (Indikator in Hi-Res-Modus):")</f>
        <v>1. Repeatability Test (indicator in hi-res mode):</v>
      </c>
      <c r="B19" s="76"/>
      <c r="C19" s="77"/>
      <c r="D19" s="95"/>
      <c r="E19" s="96"/>
      <c r="F19" s="97"/>
      <c r="G19" s="76"/>
      <c r="H19" s="76" t="str">
        <f>IF($D$13="English","accordance to EN45501-2015, A.4.10","gemäß EN45501-2015, A.4.10")</f>
        <v>accordance to EN45501-2015, A.4.10</v>
      </c>
      <c r="I19" s="76"/>
      <c r="J19" s="98"/>
      <c r="K19" s="99"/>
      <c r="L19" s="99"/>
      <c r="M19" s="99"/>
      <c r="N19" s="76"/>
      <c r="O19" s="76"/>
      <c r="P19" s="76"/>
      <c r="Q19" s="76"/>
      <c r="R19" s="76"/>
      <c r="S19" s="76"/>
      <c r="T19" s="76"/>
      <c r="U19" s="76"/>
      <c r="V19" s="76"/>
      <c r="W19" s="76"/>
      <c r="X19" s="76"/>
      <c r="Y19" s="76"/>
      <c r="Z19" s="76"/>
      <c r="AA19" s="76"/>
      <c r="AB19" s="76"/>
    </row>
    <row r="20" spans="1:28" ht="12" customHeight="1" x14ac:dyDescent="0.2">
      <c r="A20" s="98" t="str">
        <f>IF($D$13="English","* The zero tracking device may be in operation for the repeatability test.","* Die Nullnachführung darf bei der Prüfung der Wiederholbarkeit eingeschaltet sein")</f>
        <v>* The zero tracking device may be in operation for the repeatability test.</v>
      </c>
      <c r="B20" s="76"/>
      <c r="C20" s="77"/>
      <c r="D20" s="95"/>
      <c r="E20" s="96"/>
      <c r="F20" s="97"/>
      <c r="G20" s="76"/>
      <c r="H20" s="97"/>
      <c r="I20" s="76"/>
      <c r="J20" s="76"/>
      <c r="K20" s="99"/>
      <c r="L20" s="99"/>
      <c r="M20" s="99"/>
      <c r="N20" s="76"/>
      <c r="O20" s="76"/>
      <c r="P20" s="76"/>
      <c r="Q20" s="76"/>
      <c r="R20" s="76" t="s">
        <v>53</v>
      </c>
      <c r="S20" s="257" t="s">
        <v>45</v>
      </c>
      <c r="T20" s="76"/>
      <c r="U20" s="77"/>
      <c r="V20" s="95"/>
      <c r="W20" s="96"/>
      <c r="X20" s="76" t="s">
        <v>42</v>
      </c>
      <c r="Y20" s="76"/>
      <c r="Z20" s="76"/>
      <c r="AA20" s="76"/>
      <c r="AB20" s="76"/>
    </row>
    <row r="21" spans="1:28" s="1" customFormat="1" ht="12" customHeight="1" x14ac:dyDescent="0.2">
      <c r="A21" s="137" t="str">
        <f>IF($D$13="English","Substitution of standard weights: Standard weights of at least 1 t or 50% Max must be available","Einsatz von Ersatzlasten: Standardgewichte von mindestens 1t oder 50%Max müssen vorhanden sein. ")</f>
        <v>Substitution of standard weights: Standard weights of at least 1 t or 50% Max must be available</v>
      </c>
      <c r="B21" s="76"/>
      <c r="C21" s="77"/>
      <c r="D21" s="95"/>
      <c r="E21" s="96"/>
      <c r="F21" s="97"/>
      <c r="G21" s="76"/>
      <c r="H21" s="97"/>
      <c r="I21" s="76"/>
      <c r="J21" s="76"/>
      <c r="K21" s="99"/>
      <c r="L21" s="99"/>
      <c r="M21" s="99"/>
      <c r="N21" s="76"/>
      <c r="O21" s="76"/>
      <c r="P21" s="76"/>
      <c r="Q21" s="76"/>
      <c r="R21" s="76"/>
      <c r="S21" s="76"/>
      <c r="T21" s="76"/>
      <c r="U21" s="76"/>
      <c r="V21" s="76"/>
      <c r="W21" s="76"/>
      <c r="X21" s="76"/>
      <c r="Y21" s="76"/>
      <c r="Z21" s="76"/>
      <c r="AA21" s="76"/>
      <c r="AB21" s="76"/>
    </row>
    <row r="22" spans="1:28" ht="12" customHeight="1" x14ac:dyDescent="0.2">
      <c r="A22" s="98"/>
      <c r="B22" s="76"/>
      <c r="C22" s="77"/>
      <c r="D22" s="95"/>
      <c r="E22" s="96"/>
      <c r="F22" s="97"/>
      <c r="G22" s="76"/>
      <c r="H22" s="97"/>
      <c r="I22" s="76"/>
      <c r="J22" s="76"/>
      <c r="K22" s="99"/>
      <c r="L22" s="99"/>
      <c r="M22" s="99"/>
      <c r="N22" s="76"/>
      <c r="O22" s="76"/>
      <c r="P22" s="76"/>
      <c r="Q22" s="76"/>
      <c r="R22" s="76"/>
      <c r="S22" s="257"/>
      <c r="T22" s="76"/>
      <c r="U22" s="77"/>
      <c r="V22" s="95"/>
      <c r="W22" s="96"/>
      <c r="X22" s="76"/>
      <c r="Y22" s="76"/>
      <c r="Z22" s="76"/>
      <c r="AA22" s="76"/>
      <c r="AB22" s="76"/>
    </row>
    <row r="23" spans="1:28" ht="12.75" x14ac:dyDescent="0.2">
      <c r="A23" s="402" t="str">
        <f>IF($D$13="English","load must be about","ungefähre Last")</f>
        <v>load must be about</v>
      </c>
      <c r="B23" s="403"/>
      <c r="C23" s="404"/>
      <c r="D23" s="390" t="s">
        <v>0</v>
      </c>
      <c r="E23" s="425"/>
      <c r="F23" s="391"/>
      <c r="G23" s="390" t="s">
        <v>7</v>
      </c>
      <c r="H23" s="391"/>
      <c r="I23" s="390" t="s">
        <v>8</v>
      </c>
      <c r="J23" s="391"/>
      <c r="K23" s="390" t="s">
        <v>1</v>
      </c>
      <c r="L23" s="391"/>
      <c r="M23" s="102" t="s">
        <v>9</v>
      </c>
      <c r="N23" s="509" t="s">
        <v>36</v>
      </c>
      <c r="O23" s="510"/>
      <c r="P23" s="157"/>
      <c r="Q23" s="157"/>
      <c r="R23" s="157"/>
      <c r="S23" s="125"/>
      <c r="T23" s="76" t="s">
        <v>5</v>
      </c>
      <c r="U23" s="76"/>
      <c r="V23" s="76"/>
      <c r="W23" s="76"/>
      <c r="X23" s="76"/>
      <c r="Y23" s="76"/>
      <c r="Z23" s="76"/>
      <c r="AA23" s="76"/>
      <c r="AB23" s="76"/>
    </row>
    <row r="24" spans="1:28" ht="12.75" x14ac:dyDescent="0.2">
      <c r="A24" s="102" t="s">
        <v>3</v>
      </c>
      <c r="B24" s="425" t="s">
        <v>2</v>
      </c>
      <c r="C24" s="426"/>
      <c r="D24" s="102" t="s">
        <v>3</v>
      </c>
      <c r="E24" s="425" t="s">
        <v>2</v>
      </c>
      <c r="F24" s="426"/>
      <c r="G24" s="390" t="s">
        <v>2</v>
      </c>
      <c r="H24" s="391"/>
      <c r="I24" s="390" t="s">
        <v>2</v>
      </c>
      <c r="J24" s="425"/>
      <c r="K24" s="102" t="s">
        <v>2</v>
      </c>
      <c r="L24" s="101" t="s">
        <v>3</v>
      </c>
      <c r="M24" s="102" t="s">
        <v>16</v>
      </c>
      <c r="N24" s="509" t="s">
        <v>3</v>
      </c>
      <c r="O24" s="510"/>
      <c r="P24" s="157"/>
      <c r="Q24" s="157"/>
      <c r="R24" s="187" t="s">
        <v>54</v>
      </c>
      <c r="S24" s="257" t="s">
        <v>61</v>
      </c>
      <c r="T24" s="157"/>
      <c r="U24" s="76"/>
      <c r="V24" s="76"/>
      <c r="W24" s="76"/>
      <c r="X24" s="76"/>
      <c r="Y24" s="76"/>
      <c r="Z24" s="76"/>
      <c r="AA24" s="76"/>
      <c r="AB24" s="76"/>
    </row>
    <row r="25" spans="1:28" ht="12.75" x14ac:dyDescent="0.2">
      <c r="A25" s="105" t="str">
        <f>IF($D$10=0," ",0.5*$D$8/$D$10)</f>
        <v xml:space="preserve"> </v>
      </c>
      <c r="B25" s="429">
        <f>0.5*$D$8</f>
        <v>0</v>
      </c>
      <c r="C25" s="430"/>
      <c r="D25" s="105" t="str">
        <f>IF($D$10=0," ",E25/$D$10)</f>
        <v xml:space="preserve"> </v>
      </c>
      <c r="E25" s="511"/>
      <c r="F25" s="512"/>
      <c r="G25" s="513"/>
      <c r="H25" s="514"/>
      <c r="I25" s="507" t="str">
        <f>IF(G25=0," ",ROUND((ABS(G25-E25)),4))</f>
        <v xml:space="preserve"> </v>
      </c>
      <c r="J25" s="508"/>
      <c r="K25" s="209">
        <f>L25*$D$10</f>
        <v>0</v>
      </c>
      <c r="L25" s="108">
        <f>IF(D25=" ",0,IF(D25&lt;=500,0.5,(IF(D25&lt;=2000,1,IF(D25&gt;2000,1.5," ")))))</f>
        <v>0</v>
      </c>
      <c r="M25" s="109" t="str">
        <f t="shared" ref="M25:M32" si="0">IF(I25&lt;=K25,"Y","N")</f>
        <v>N</v>
      </c>
      <c r="N25" s="507" t="str">
        <f>IF(E25=0," ",ROUND(I25/$D$10,2))</f>
        <v xml:space="preserve"> </v>
      </c>
      <c r="O25" s="508"/>
      <c r="P25" s="157"/>
      <c r="Q25" s="157"/>
      <c r="R25" s="157"/>
      <c r="S25" s="157"/>
      <c r="T25" s="76" t="s">
        <v>62</v>
      </c>
      <c r="U25" s="76"/>
      <c r="V25" s="76"/>
      <c r="W25" s="76"/>
      <c r="X25" s="76"/>
      <c r="Y25" s="76" t="s">
        <v>60</v>
      </c>
      <c r="Z25" s="76"/>
      <c r="AA25" s="76"/>
      <c r="AB25" s="76"/>
    </row>
    <row r="26" spans="1:28" ht="12.75" x14ac:dyDescent="0.2">
      <c r="A26" s="105" t="str">
        <f>IF($D$10=0," ",0.5*$D$8/$D$10)</f>
        <v xml:space="preserve"> </v>
      </c>
      <c r="B26" s="429">
        <f>0.5*$D$8</f>
        <v>0</v>
      </c>
      <c r="C26" s="430"/>
      <c r="D26" s="105" t="str">
        <f>IF($D$10=0," ",E26/$D$10)</f>
        <v xml:space="preserve"> </v>
      </c>
      <c r="E26" s="515">
        <f>E25</f>
        <v>0</v>
      </c>
      <c r="F26" s="516"/>
      <c r="G26" s="513"/>
      <c r="H26" s="514"/>
      <c r="I26" s="507" t="str">
        <f>IF(G26=0," ",ROUND((ABS(G26-E26)),4))</f>
        <v xml:space="preserve"> </v>
      </c>
      <c r="J26" s="508"/>
      <c r="K26" s="209">
        <f>L26*$D$10</f>
        <v>0</v>
      </c>
      <c r="L26" s="108">
        <f>IF(D26=" ",0,IF(D26&lt;=500,0.5,(IF(D26&lt;=2000,1,IF(D26&gt;2000,1.5," ")))))</f>
        <v>0</v>
      </c>
      <c r="M26" s="109" t="str">
        <f t="shared" si="0"/>
        <v>N</v>
      </c>
      <c r="N26" s="507" t="str">
        <f>IF(E26=0," ",ROUND(I26/$D$10,2))</f>
        <v xml:space="preserve"> </v>
      </c>
      <c r="O26" s="508"/>
      <c r="P26" s="211"/>
      <c r="Q26" s="211"/>
      <c r="R26" s="211"/>
      <c r="S26" s="261"/>
      <c r="T26" s="261"/>
      <c r="U26" s="76"/>
      <c r="V26" s="76"/>
      <c r="W26" s="76"/>
      <c r="X26" s="76"/>
      <c r="Y26" s="76"/>
      <c r="Z26" s="76"/>
      <c r="AA26" s="76"/>
      <c r="AB26" s="76"/>
    </row>
    <row r="27" spans="1:28" ht="12.75" x14ac:dyDescent="0.2">
      <c r="A27" s="105" t="str">
        <f>IF($D$10=0," ",0.5*$D$8/$D$10)</f>
        <v xml:space="preserve"> </v>
      </c>
      <c r="B27" s="429">
        <f>0.5*$D$8</f>
        <v>0</v>
      </c>
      <c r="C27" s="430"/>
      <c r="D27" s="105" t="str">
        <f>IF($D$10=0," ",E27/$D$10)</f>
        <v xml:space="preserve"> </v>
      </c>
      <c r="E27" s="515">
        <f>E25</f>
        <v>0</v>
      </c>
      <c r="F27" s="516"/>
      <c r="G27" s="513"/>
      <c r="H27" s="514"/>
      <c r="I27" s="507" t="str">
        <f>IF(G27=0," ",ROUND((ABS(G27-E27)),4))</f>
        <v xml:space="preserve"> </v>
      </c>
      <c r="J27" s="508"/>
      <c r="K27" s="209">
        <f>L27*$D$10</f>
        <v>0</v>
      </c>
      <c r="L27" s="108">
        <f>IF(D27=" ",0,IF(D27&lt;=500,0.5,(IF(D27&lt;=2000,1,IF(D27&gt;2000,1.5," ")))))</f>
        <v>0</v>
      </c>
      <c r="M27" s="109" t="str">
        <f t="shared" si="0"/>
        <v>N</v>
      </c>
      <c r="N27" s="507" t="str">
        <f>IF(E27=0," ",ROUND(I27/$D$10,2))</f>
        <v xml:space="preserve"> </v>
      </c>
      <c r="O27" s="508"/>
      <c r="P27" s="211"/>
      <c r="Q27" s="211"/>
      <c r="R27" s="76" t="s">
        <v>53</v>
      </c>
      <c r="S27" s="208" t="s">
        <v>20</v>
      </c>
      <c r="T27" s="76"/>
      <c r="U27" s="76"/>
      <c r="V27" s="76"/>
      <c r="W27" s="76"/>
      <c r="X27" s="76" t="s">
        <v>52</v>
      </c>
      <c r="Y27" s="76"/>
      <c r="Z27" s="76"/>
      <c r="AA27" s="76"/>
      <c r="AB27" s="76"/>
    </row>
    <row r="28" spans="1:28" ht="12" customHeight="1" x14ac:dyDescent="0.2">
      <c r="A28" s="76"/>
      <c r="B28" s="96"/>
      <c r="C28" s="96"/>
      <c r="D28" s="76"/>
      <c r="E28" s="273"/>
      <c r="F28" s="273"/>
      <c r="G28" s="390" t="s">
        <v>102</v>
      </c>
      <c r="H28" s="391"/>
      <c r="I28" s="507">
        <f>IF(G25=0,0,ROUND((MAX(G25:H27)-MIN(G25:H27)),4))</f>
        <v>0</v>
      </c>
      <c r="J28" s="508"/>
      <c r="K28" s="209">
        <f>L28*$D$10</f>
        <v>0</v>
      </c>
      <c r="L28" s="108">
        <f>IF(OR(D25=" ",D26=" ",D27=" "),0,IF(AND(D25&lt;=500,D26&lt;=500,D27&lt;=500),0.5,(IF(AND(D25&lt;=2000,D26&lt;=2000,D27&lt;=2000),1,IF(AND(D25&gt;2000,D26&gt;2000,D27&gt;2000),1.5," ")))))</f>
        <v>0</v>
      </c>
      <c r="M28" s="109" t="str">
        <f t="shared" si="0"/>
        <v>Y</v>
      </c>
      <c r="N28" s="157"/>
      <c r="O28" s="157"/>
      <c r="P28" s="76"/>
      <c r="Q28" s="76"/>
      <c r="R28" s="76"/>
      <c r="S28" s="385" t="s">
        <v>67</v>
      </c>
      <c r="T28" s="386"/>
      <c r="U28" s="386"/>
      <c r="V28" s="386"/>
      <c r="W28" s="386"/>
      <c r="X28" s="386"/>
      <c r="Y28" s="76"/>
      <c r="Z28" s="76"/>
      <c r="AA28" s="76"/>
      <c r="AB28" s="76"/>
    </row>
    <row r="29" spans="1:28" ht="12.75" x14ac:dyDescent="0.2">
      <c r="A29" s="105" t="str">
        <f>IF($D$10=0," ",0.5*$D$9/$D$11)</f>
        <v xml:space="preserve"> </v>
      </c>
      <c r="B29" s="429">
        <f>0.5*$D$9</f>
        <v>0</v>
      </c>
      <c r="C29" s="430"/>
      <c r="D29" s="105" t="str">
        <f>IF($D$11=0," ",E29/$D$11)</f>
        <v xml:space="preserve"> </v>
      </c>
      <c r="E29" s="511"/>
      <c r="F29" s="512"/>
      <c r="G29" s="513"/>
      <c r="H29" s="514"/>
      <c r="I29" s="507" t="str">
        <f>IF(G29=0," ",ROUND((ABS(G29-E29)),4))</f>
        <v xml:space="preserve"> </v>
      </c>
      <c r="J29" s="508"/>
      <c r="K29" s="209">
        <f>L29*$D$11</f>
        <v>0</v>
      </c>
      <c r="L29" s="108">
        <f>IF(D29=" ",0,IF(D29&lt;=500,0.5,(IF(D29&lt;=2000,1,IF(D29&gt;2000,1.5," ")))))</f>
        <v>0</v>
      </c>
      <c r="M29" s="109" t="str">
        <f t="shared" si="0"/>
        <v>N</v>
      </c>
      <c r="N29" s="507" t="str">
        <f>IF(E29=0," ",ROUND(I29/$D$11,2))</f>
        <v xml:space="preserve"> </v>
      </c>
      <c r="O29" s="508"/>
      <c r="P29" s="76"/>
      <c r="Q29" s="76"/>
      <c r="R29" s="76"/>
      <c r="S29" s="386"/>
      <c r="T29" s="386"/>
      <c r="U29" s="386"/>
      <c r="V29" s="386"/>
      <c r="W29" s="386"/>
      <c r="X29" s="386"/>
      <c r="Y29" s="76"/>
      <c r="Z29" s="262" t="s">
        <v>6</v>
      </c>
      <c r="AA29" s="76"/>
      <c r="AB29" s="76"/>
    </row>
    <row r="30" spans="1:28" ht="12.75" x14ac:dyDescent="0.2">
      <c r="A30" s="105" t="str">
        <f>IF($D$10=0," ",0.5*$D$9/$D$11)</f>
        <v xml:space="preserve"> </v>
      </c>
      <c r="B30" s="429">
        <f>0.5*$D$9</f>
        <v>0</v>
      </c>
      <c r="C30" s="430"/>
      <c r="D30" s="105" t="str">
        <f>IF($D$11=0," ",E30/$D$11)</f>
        <v xml:space="preserve"> </v>
      </c>
      <c r="E30" s="515">
        <f>E29</f>
        <v>0</v>
      </c>
      <c r="F30" s="516"/>
      <c r="G30" s="513"/>
      <c r="H30" s="514"/>
      <c r="I30" s="507" t="str">
        <f>IF(G30=0," ",ROUND((ABS(G30-E30)),4))</f>
        <v xml:space="preserve"> </v>
      </c>
      <c r="J30" s="508"/>
      <c r="K30" s="209">
        <f>L30*$D$11</f>
        <v>0</v>
      </c>
      <c r="L30" s="108">
        <f>IF(D30=" ",0,IF(D30&lt;=500,0.5,(IF(D30&lt;=2000,1,IF(D30&gt;2000,1.5," ")))))</f>
        <v>0</v>
      </c>
      <c r="M30" s="109" t="str">
        <f t="shared" si="0"/>
        <v>N</v>
      </c>
      <c r="N30" s="507" t="str">
        <f>IF(E30=0," ",ROUND(I30/$D$11,2))</f>
        <v xml:space="preserve"> </v>
      </c>
      <c r="O30" s="508"/>
      <c r="P30" s="211"/>
      <c r="Q30" s="83" t="str">
        <f>IF(AND(N25&gt;=N26,N25&gt;=N27,N25&gt;=N29,N25&gt;=N30,N25&gt;=N31),N25,IF(AND(N26&gt;=N25,N26&gt;=N27,N26&gt;=N29,N26&gt;=N30,N26&gt;=N31),N26,IF(AND(N27&gt;=N25,N27&gt;=N26,N27&gt;=N29,N27&gt;=N30,N27&gt;=N31),N27,IF(AND(N29&gt;=N25,N29&gt;=N26,N29&gt;=N27,N29&gt;=N30,N29&gt;=N31),N29,IF(AND(N30&gt;=N25,N30&gt;=N26,N30&gt;=N27,N30&gt;=N29,N30&gt;=N31),N30,IF(AND(N31&gt;=N25,N31&gt;=N26,N31&gt;=N27,N31&gt;=N29,N31&gt;=N30),N31))))))</f>
        <v xml:space="preserve"> </v>
      </c>
      <c r="R30" s="187" t="s">
        <v>54</v>
      </c>
      <c r="S30" s="208" t="s">
        <v>68</v>
      </c>
      <c r="T30" s="76"/>
      <c r="U30" s="76"/>
      <c r="V30" s="76"/>
      <c r="W30" s="76"/>
      <c r="X30" s="263" t="s">
        <v>46</v>
      </c>
      <c r="Y30" s="263"/>
      <c r="Z30" s="263"/>
      <c r="AA30" s="263"/>
      <c r="AB30" s="264"/>
    </row>
    <row r="31" spans="1:28" ht="12.75" x14ac:dyDescent="0.2">
      <c r="A31" s="105" t="str">
        <f>IF($D$10=0," ",0.5*$D$9/$D$11)</f>
        <v xml:space="preserve"> </v>
      </c>
      <c r="B31" s="429">
        <f>0.5*$D$9</f>
        <v>0</v>
      </c>
      <c r="C31" s="430"/>
      <c r="D31" s="105" t="str">
        <f>IF($D$11=0," ",E31/$D$11)</f>
        <v xml:space="preserve"> </v>
      </c>
      <c r="E31" s="515">
        <f>E29</f>
        <v>0</v>
      </c>
      <c r="F31" s="516"/>
      <c r="G31" s="513"/>
      <c r="H31" s="514"/>
      <c r="I31" s="507" t="str">
        <f>IF(G31=0," ",ROUND((ABS(G31-E31)),4))</f>
        <v xml:space="preserve"> </v>
      </c>
      <c r="J31" s="508"/>
      <c r="K31" s="209">
        <f>L31*$D$11</f>
        <v>0</v>
      </c>
      <c r="L31" s="108">
        <f>IF(D31=" ",0,IF(D31&lt;=500,0.5,(IF(D31&lt;=2000,1,IF(D31&gt;2000,1.5," ")))))</f>
        <v>0</v>
      </c>
      <c r="M31" s="109" t="str">
        <f t="shared" si="0"/>
        <v>N</v>
      </c>
      <c r="N31" s="507" t="str">
        <f>IF(E31=0," ",ROUND(I31/$D$11,2))</f>
        <v xml:space="preserve"> </v>
      </c>
      <c r="O31" s="508"/>
      <c r="P31" s="211"/>
      <c r="Q31" s="211"/>
      <c r="R31" s="76"/>
      <c r="S31" s="385" t="s">
        <v>66</v>
      </c>
      <c r="T31" s="386"/>
      <c r="U31" s="386"/>
      <c r="V31" s="386"/>
      <c r="W31" s="386"/>
      <c r="X31" s="386"/>
      <c r="Y31" s="76" t="s">
        <v>81</v>
      </c>
      <c r="Z31" s="76"/>
      <c r="AA31" s="76"/>
      <c r="AB31" s="76"/>
    </row>
    <row r="32" spans="1:28" ht="12.75" x14ac:dyDescent="0.2">
      <c r="A32" s="288"/>
      <c r="B32" s="130"/>
      <c r="C32" s="131"/>
      <c r="D32" s="288"/>
      <c r="E32" s="291"/>
      <c r="F32" s="292"/>
      <c r="G32" s="390" t="s">
        <v>102</v>
      </c>
      <c r="H32" s="391"/>
      <c r="I32" s="507">
        <f>IF(G29=0,0,ROUND((MAX(G29:H31)-MIN(G29:H31)),4))</f>
        <v>0</v>
      </c>
      <c r="J32" s="508"/>
      <c r="K32" s="209">
        <f>L32*$D$11</f>
        <v>0</v>
      </c>
      <c r="L32" s="108">
        <f>IF(OR(D29=" ",D30=" ",D31=" "),0,IF(AND(D29&lt;=500,D30&lt;=500,D31&lt;=500),0.5,(IF(AND(D29&lt;=2000,D30&lt;=2000,D31&lt;=2000),1,IF(AND(D29&gt;2000,D30&gt;2000,D31&gt;2000),1.5," ")))))</f>
        <v>0</v>
      </c>
      <c r="M32" s="109" t="str">
        <f t="shared" si="0"/>
        <v>Y</v>
      </c>
      <c r="N32" s="179"/>
      <c r="O32" s="179"/>
      <c r="P32" s="211"/>
      <c r="Q32" s="211"/>
      <c r="R32" s="76"/>
      <c r="S32" s="385"/>
      <c r="T32" s="386"/>
      <c r="U32" s="386"/>
      <c r="V32" s="386"/>
      <c r="W32" s="386"/>
      <c r="X32" s="386"/>
      <c r="Y32" s="76"/>
      <c r="Z32" s="76"/>
      <c r="AA32" s="76"/>
      <c r="AB32" s="76"/>
    </row>
    <row r="33" spans="1:28" ht="12" customHeight="1" x14ac:dyDescent="0.2">
      <c r="A33" s="76"/>
      <c r="B33" s="76"/>
      <c r="C33" s="76"/>
      <c r="D33" s="76"/>
      <c r="E33" s="76"/>
      <c r="F33" s="76"/>
      <c r="G33" s="76"/>
      <c r="H33" s="76"/>
      <c r="I33" s="76"/>
      <c r="J33" s="387" t="str">
        <f>IF($D$13="English","Test passed?","Test bestanden?")</f>
        <v>Test passed?</v>
      </c>
      <c r="K33" s="388"/>
      <c r="L33" s="389"/>
      <c r="M33" s="109" t="str">
        <f>IF(AND(M25="Y",M26="Y",M27="Y",M28="Y",M29="Y",M30="Y",M31="Y",M32="Y"),"Y","N")</f>
        <v>N</v>
      </c>
      <c r="N33" s="76"/>
      <c r="O33" s="76"/>
      <c r="P33" s="76"/>
      <c r="Q33" s="76"/>
      <c r="R33" s="76"/>
      <c r="S33" s="386"/>
      <c r="T33" s="386"/>
      <c r="U33" s="386"/>
      <c r="V33" s="386"/>
      <c r="W33" s="386"/>
      <c r="X33" s="386"/>
      <c r="Y33" s="76"/>
      <c r="Z33" s="76"/>
      <c r="AA33" s="76"/>
      <c r="AB33" s="76"/>
    </row>
    <row r="34" spans="1:28" s="1" customFormat="1" ht="14.25" customHeight="1" x14ac:dyDescent="0.2">
      <c r="A34" s="76"/>
      <c r="B34" s="76"/>
      <c r="C34" s="76"/>
      <c r="D34" s="97" t="str">
        <f>IF(D18="deutsch","Anteil Eichgewichte:","Contingent of standard weights:")</f>
        <v>Contingent of standard weights:</v>
      </c>
      <c r="E34" s="212"/>
      <c r="F34" s="212"/>
      <c r="G34" s="104"/>
      <c r="H34" s="104"/>
      <c r="I34" s="306" t="str">
        <f>IF(OR(D10=0,D11=0)," ",IF(AND(ROUND(I28/D10,2)&lt;=0.2,ROUND(I32/D11,2)&lt;=0.2),"1/5 Max",IF(AND(ROUND(I28/D10,2)&lt;=0.3,ROUND(I32/D11,2)&lt;=0.3),"1/3 Max","1/2 Max")))</f>
        <v xml:space="preserve"> </v>
      </c>
      <c r="J34" s="104"/>
      <c r="K34" s="214" t="s">
        <v>39</v>
      </c>
      <c r="L34" s="517" t="str">
        <f>IF(OR(D10=0,D11=0)," ",IF(AND(ROUND(I28/D10,2)&lt;=0.2,ROUND(I32/D11,2)&lt;=0.2),D9/5,IF(AND(ROUND(I28/D10,2)&lt;=0.3,ROUND(I32/D11,2)&lt;=0.3),D9/3,D9/2)))</f>
        <v xml:space="preserve"> </v>
      </c>
      <c r="M34" s="518"/>
      <c r="N34" s="519"/>
      <c r="O34" s="103" t="s">
        <v>10</v>
      </c>
      <c r="P34" s="76"/>
      <c r="Q34" s="76"/>
      <c r="R34" s="213"/>
      <c r="S34" s="166"/>
      <c r="T34" s="114"/>
      <c r="U34" s="157"/>
      <c r="V34" s="157"/>
      <c r="W34" s="157"/>
      <c r="X34" s="157"/>
      <c r="Y34" s="157"/>
      <c r="Z34" s="157"/>
      <c r="AA34" s="76"/>
      <c r="AB34" s="76"/>
    </row>
    <row r="35" spans="1:28" s="1" customFormat="1" ht="14.25" customHeight="1" x14ac:dyDescent="0.2">
      <c r="A35" s="76"/>
      <c r="B35" s="76"/>
      <c r="C35" s="76"/>
      <c r="D35" s="97"/>
      <c r="E35" s="212"/>
      <c r="F35" s="212"/>
      <c r="G35" s="104"/>
      <c r="H35" s="104"/>
      <c r="I35" s="213"/>
      <c r="J35" s="104"/>
      <c r="K35" s="214"/>
      <c r="L35" s="215"/>
      <c r="M35" s="216"/>
      <c r="N35" s="103"/>
      <c r="O35" s="104"/>
      <c r="P35" s="76"/>
      <c r="Q35" s="76"/>
      <c r="R35" s="213"/>
      <c r="S35" s="166"/>
      <c r="T35" s="114"/>
      <c r="U35" s="157"/>
      <c r="V35" s="157"/>
      <c r="W35" s="157"/>
      <c r="X35" s="157"/>
      <c r="Y35" s="157"/>
      <c r="Z35" s="157"/>
      <c r="AA35" s="76"/>
      <c r="AB35" s="76"/>
    </row>
    <row r="36" spans="1:28" s="1" customFormat="1" ht="15.75" customHeight="1" x14ac:dyDescent="0.2">
      <c r="A36" s="94" t="str">
        <f>IF($D$13="English","2.  Accuracy of Zero Device (hi-res mode: off):","2.  Prüfung der Genauigkeit der Nullstellung (Hi-Res-Modus aus):")</f>
        <v>2.  Accuracy of Zero Device (hi-res mode: off):</v>
      </c>
      <c r="B36" s="76"/>
      <c r="C36" s="76"/>
      <c r="D36" s="76"/>
      <c r="E36" s="76"/>
      <c r="F36" s="76"/>
      <c r="G36" s="76"/>
      <c r="H36" s="76" t="str">
        <f>IF($D$13="English","accordance to EN45501-2015, A.4.2.3","gemäß EN45501-2015, A.4.2.3")</f>
        <v>accordance to EN45501-2015, A.4.2.3</v>
      </c>
      <c r="I36" s="76"/>
      <c r="J36" s="98"/>
      <c r="K36" s="76"/>
      <c r="L36" s="116"/>
      <c r="M36" s="76"/>
      <c r="N36" s="76"/>
      <c r="O36" s="76"/>
      <c r="P36" s="76"/>
      <c r="Q36" s="76"/>
      <c r="R36" s="76"/>
      <c r="S36" s="76"/>
      <c r="T36" s="76"/>
      <c r="U36" s="76"/>
      <c r="V36" s="76"/>
      <c r="W36" s="76"/>
      <c r="X36" s="76"/>
      <c r="Y36" s="76"/>
      <c r="Z36" s="76"/>
      <c r="AA36" s="76"/>
      <c r="AB36" s="76"/>
    </row>
    <row r="37" spans="1:28" s="1" customFormat="1" ht="12.75" x14ac:dyDescent="0.2">
      <c r="A37" s="450" t="s">
        <v>85</v>
      </c>
      <c r="B37" s="451"/>
      <c r="C37" s="451"/>
      <c r="D37" s="426"/>
      <c r="E37" s="450" t="s">
        <v>82</v>
      </c>
      <c r="F37" s="451"/>
      <c r="G37" s="426"/>
      <c r="H37" s="442" t="s">
        <v>1</v>
      </c>
      <c r="I37" s="442"/>
      <c r="J37" s="443"/>
      <c r="K37" s="102" t="s">
        <v>9</v>
      </c>
      <c r="L37" s="76"/>
      <c r="M37" s="76"/>
      <c r="N37" s="76"/>
      <c r="O37" s="76"/>
      <c r="P37" s="76"/>
      <c r="Q37" s="76"/>
      <c r="R37" s="76"/>
      <c r="S37" s="76"/>
      <c r="T37" s="76"/>
      <c r="U37" s="76"/>
      <c r="V37" s="76"/>
      <c r="W37" s="76"/>
      <c r="X37" s="76"/>
      <c r="Y37" s="76"/>
      <c r="Z37" s="76"/>
      <c r="AA37" s="76"/>
      <c r="AB37" s="76"/>
    </row>
    <row r="38" spans="1:28" s="1" customFormat="1" ht="12.75" customHeight="1" x14ac:dyDescent="0.2">
      <c r="A38" s="450" t="s">
        <v>2</v>
      </c>
      <c r="B38" s="451"/>
      <c r="C38" s="451"/>
      <c r="D38" s="426"/>
      <c r="E38" s="450" t="s">
        <v>2</v>
      </c>
      <c r="F38" s="451"/>
      <c r="G38" s="426"/>
      <c r="H38" s="442" t="s">
        <v>2</v>
      </c>
      <c r="I38" s="443"/>
      <c r="J38" s="120" t="s">
        <v>3</v>
      </c>
      <c r="K38" s="102" t="s">
        <v>16</v>
      </c>
      <c r="L38" s="76"/>
      <c r="M38" s="76"/>
      <c r="N38" s="76"/>
      <c r="O38" s="76"/>
      <c r="P38" s="76"/>
      <c r="Q38" s="76"/>
      <c r="R38" s="76"/>
      <c r="S38" s="76"/>
      <c r="T38" s="76"/>
      <c r="U38" s="76"/>
      <c r="V38" s="76"/>
      <c r="W38" s="76"/>
      <c r="X38" s="76"/>
      <c r="Y38" s="76"/>
      <c r="Z38" s="76"/>
      <c r="AA38" s="76"/>
      <c r="AB38" s="76"/>
    </row>
    <row r="39" spans="1:28" s="1" customFormat="1" ht="12.75" x14ac:dyDescent="0.2">
      <c r="A39" s="453"/>
      <c r="B39" s="454"/>
      <c r="C39" s="455"/>
      <c r="D39" s="456"/>
      <c r="E39" s="507">
        <f>0.5*$D$10-$A$39</f>
        <v>0</v>
      </c>
      <c r="F39" s="524"/>
      <c r="G39" s="525"/>
      <c r="H39" s="526">
        <f>J39*$D$10</f>
        <v>0</v>
      </c>
      <c r="I39" s="527"/>
      <c r="J39" s="265">
        <v>0.25</v>
      </c>
      <c r="K39" s="109" t="str">
        <f>IF(D39=" ","N",IF(H39&gt;=ABS($E39),"Y","N"))</f>
        <v>Y</v>
      </c>
      <c r="L39" s="124"/>
      <c r="M39" s="124"/>
      <c r="N39" s="124"/>
      <c r="O39" s="124"/>
      <c r="P39" s="124"/>
      <c r="Q39" s="124"/>
      <c r="R39" s="76"/>
      <c r="S39" s="76"/>
      <c r="T39" s="76"/>
      <c r="U39" s="76"/>
      <c r="V39" s="76"/>
      <c r="W39" s="76"/>
      <c r="X39" s="76"/>
      <c r="Y39" s="76"/>
      <c r="Z39" s="76"/>
      <c r="AA39" s="76"/>
      <c r="AB39" s="76"/>
    </row>
    <row r="40" spans="1:28" s="1" customFormat="1" ht="12.75" x14ac:dyDescent="0.2">
      <c r="A40" s="125"/>
      <c r="B40" s="126"/>
      <c r="C40" s="76"/>
      <c r="D40" s="76"/>
      <c r="E40" s="76"/>
      <c r="F40" s="76"/>
      <c r="G40" s="76"/>
      <c r="H40" s="76"/>
      <c r="I40" s="76"/>
      <c r="J40" s="77" t="str">
        <f>IF($D$13="English","Test passed?","Test bestanden?")</f>
        <v>Test passed?</v>
      </c>
      <c r="K40" s="127" t="str">
        <f>IF(K39="Y","Y","N")</f>
        <v>Y</v>
      </c>
      <c r="L40" s="124"/>
      <c r="M40" s="124"/>
      <c r="N40" s="124"/>
      <c r="O40" s="124"/>
      <c r="P40" s="124"/>
      <c r="Q40" s="124"/>
      <c r="R40" s="76"/>
      <c r="S40" s="76"/>
      <c r="T40" s="76"/>
      <c r="U40" s="76"/>
      <c r="V40" s="76"/>
      <c r="W40" s="76"/>
      <c r="X40" s="76"/>
      <c r="Y40" s="76"/>
      <c r="Z40" s="76"/>
      <c r="AA40" s="76"/>
      <c r="AB40" s="76"/>
    </row>
    <row r="41" spans="1:28" s="1" customFormat="1" ht="12.75" x14ac:dyDescent="0.2">
      <c r="A41" s="128"/>
      <c r="B41" s="76"/>
      <c r="C41" s="76"/>
      <c r="D41" s="76"/>
      <c r="E41" s="76"/>
      <c r="F41" s="76"/>
      <c r="G41" s="76"/>
      <c r="H41" s="97"/>
      <c r="I41" s="76"/>
      <c r="J41" s="76"/>
      <c r="K41" s="76"/>
      <c r="L41" s="116"/>
      <c r="M41" s="76"/>
      <c r="N41" s="129"/>
      <c r="O41" s="124"/>
      <c r="P41" s="124"/>
      <c r="Q41" s="124"/>
      <c r="R41" s="76"/>
      <c r="S41" s="76"/>
      <c r="T41" s="76"/>
      <c r="U41" s="76"/>
      <c r="V41" s="76"/>
      <c r="W41" s="76"/>
      <c r="X41" s="76"/>
      <c r="Y41" s="76"/>
      <c r="Z41" s="76"/>
      <c r="AA41" s="76"/>
      <c r="AB41" s="76"/>
    </row>
    <row r="42" spans="1:28" s="1" customFormat="1" ht="12" customHeight="1" x14ac:dyDescent="0.2">
      <c r="A42" s="94" t="str">
        <f>IF($D$13="English","3.  Accuracy of Tare Device  (hi-res mode: off):","3.  Genauigkeit der Tarierung  (Hi-Res-Modus: aus):")</f>
        <v>3.  Accuracy of Tare Device  (hi-res mode: off):</v>
      </c>
      <c r="B42" s="130"/>
      <c r="C42" s="131"/>
      <c r="D42" s="76"/>
      <c r="E42" s="76"/>
      <c r="F42" s="76"/>
      <c r="G42" s="76" t="str">
        <f>IF($D$13="English","accordance to EN45501-2015, A.4.6.2","gemäß EN45501-2015, A.4.6.2")</f>
        <v>accordance to EN45501-2015, A.4.6.2</v>
      </c>
      <c r="H42" s="76"/>
      <c r="I42" s="114"/>
      <c r="J42" s="132"/>
      <c r="K42" s="76"/>
      <c r="L42" s="76"/>
      <c r="M42" s="133" t="s">
        <v>83</v>
      </c>
      <c r="N42" s="124"/>
      <c r="O42" s="134"/>
      <c r="P42" s="124"/>
      <c r="Q42" s="124"/>
      <c r="R42" s="76"/>
      <c r="S42" s="76"/>
      <c r="T42" s="76"/>
      <c r="U42" s="76"/>
      <c r="V42" s="76"/>
      <c r="W42" s="76"/>
      <c r="X42" s="76"/>
      <c r="Y42" s="76"/>
      <c r="Z42" s="76"/>
      <c r="AA42" s="76"/>
      <c r="AB42" s="76"/>
    </row>
    <row r="43" spans="1:28" s="1" customFormat="1" ht="12.75" x14ac:dyDescent="0.2">
      <c r="A43" s="76"/>
      <c r="B43" s="78"/>
      <c r="C43" s="135"/>
      <c r="D43" s="76"/>
      <c r="E43" s="76"/>
      <c r="F43" s="76"/>
      <c r="G43" s="99"/>
      <c r="H43" s="98"/>
      <c r="I43" s="114"/>
      <c r="J43" s="132"/>
      <c r="K43" s="76"/>
      <c r="L43" s="76"/>
      <c r="M43" s="76"/>
      <c r="N43" s="76"/>
      <c r="O43" s="76"/>
      <c r="P43" s="76"/>
      <c r="Q43" s="76"/>
      <c r="R43" s="76"/>
      <c r="S43" s="76"/>
      <c r="T43" s="76"/>
      <c r="U43" s="76"/>
      <c r="V43" s="76"/>
      <c r="W43" s="76"/>
      <c r="X43" s="76"/>
      <c r="Y43" s="76"/>
      <c r="Z43" s="76"/>
      <c r="AA43" s="76"/>
      <c r="AB43" s="76"/>
    </row>
    <row r="44" spans="1:28" s="1" customFormat="1" ht="12.75" x14ac:dyDescent="0.2">
      <c r="A44" s="450" t="s">
        <v>85</v>
      </c>
      <c r="B44" s="451"/>
      <c r="C44" s="451"/>
      <c r="D44" s="426"/>
      <c r="E44" s="450" t="s">
        <v>86</v>
      </c>
      <c r="F44" s="451"/>
      <c r="G44" s="426"/>
      <c r="H44" s="450" t="s">
        <v>1</v>
      </c>
      <c r="I44" s="498"/>
      <c r="J44" s="102" t="s">
        <v>9</v>
      </c>
      <c r="K44" s="76"/>
      <c r="L44" s="76"/>
      <c r="M44" s="76"/>
      <c r="N44" s="76"/>
      <c r="O44" s="76"/>
      <c r="P44" s="76"/>
      <c r="Q44" s="76"/>
      <c r="R44" s="76"/>
      <c r="S44" s="76"/>
      <c r="T44" s="76"/>
      <c r="U44" s="76"/>
      <c r="V44" s="76"/>
      <c r="W44" s="76"/>
      <c r="X44" s="76"/>
      <c r="Y44" s="76"/>
      <c r="Z44" s="76"/>
      <c r="AA44" s="76"/>
      <c r="AB44" s="76"/>
    </row>
    <row r="45" spans="1:28" s="1" customFormat="1" ht="12.75" x14ac:dyDescent="0.2">
      <c r="A45" s="450" t="s">
        <v>2</v>
      </c>
      <c r="B45" s="451"/>
      <c r="C45" s="451"/>
      <c r="D45" s="426"/>
      <c r="E45" s="450" t="s">
        <v>2</v>
      </c>
      <c r="F45" s="451"/>
      <c r="G45" s="426"/>
      <c r="H45" s="120" t="s">
        <v>2</v>
      </c>
      <c r="I45" s="118" t="s">
        <v>3</v>
      </c>
      <c r="J45" s="102" t="s">
        <v>16</v>
      </c>
      <c r="K45" s="76"/>
      <c r="L45" s="76"/>
      <c r="M45" s="76"/>
      <c r="N45" s="76"/>
      <c r="O45" s="76"/>
      <c r="P45" s="76"/>
      <c r="Q45" s="76"/>
      <c r="R45" s="76"/>
      <c r="S45" s="76"/>
      <c r="T45" s="76"/>
      <c r="U45" s="76"/>
      <c r="V45" s="76"/>
      <c r="W45" s="76"/>
      <c r="X45" s="76"/>
      <c r="Y45" s="76"/>
      <c r="Z45" s="76"/>
      <c r="AA45" s="76"/>
      <c r="AB45" s="76"/>
    </row>
    <row r="46" spans="1:28" s="1" customFormat="1" ht="12.75" x14ac:dyDescent="0.2">
      <c r="A46" s="520"/>
      <c r="B46" s="521"/>
      <c r="C46" s="522"/>
      <c r="D46" s="523"/>
      <c r="E46" s="507" t="str">
        <f>IF(A46=0," ",0.5*$D$10-$A$46)</f>
        <v xml:space="preserve"> </v>
      </c>
      <c r="F46" s="524"/>
      <c r="G46" s="525"/>
      <c r="H46" s="217">
        <f>I46*$D$10</f>
        <v>0</v>
      </c>
      <c r="I46" s="122">
        <v>0.25</v>
      </c>
      <c r="J46" s="109" t="str">
        <f>IF(A46=0," ",IF(H46&gt;=ABS($E46),"Y","N"))</f>
        <v xml:space="preserve"> </v>
      </c>
      <c r="K46" s="76"/>
      <c r="L46" s="76"/>
      <c r="M46" s="76"/>
      <c r="N46" s="76"/>
      <c r="O46" s="76"/>
      <c r="P46" s="76"/>
      <c r="Q46" s="76"/>
      <c r="R46" s="76"/>
      <c r="S46" s="76"/>
      <c r="T46" s="76"/>
      <c r="U46" s="76"/>
      <c r="V46" s="76"/>
      <c r="W46" s="76"/>
      <c r="X46" s="76"/>
      <c r="Y46" s="76"/>
      <c r="Z46" s="76"/>
      <c r="AA46" s="76"/>
      <c r="AB46" s="76"/>
    </row>
    <row r="47" spans="1:28" s="1" customFormat="1" ht="12.75" x14ac:dyDescent="0.2">
      <c r="A47" s="125"/>
      <c r="B47" s="126"/>
      <c r="C47" s="76"/>
      <c r="D47" s="76"/>
      <c r="E47" s="76"/>
      <c r="F47" s="76"/>
      <c r="G47" s="76"/>
      <c r="H47" s="76"/>
      <c r="I47" s="77" t="str">
        <f>IF($D$13="English","Test passed?","Test bestanden?")</f>
        <v>Test passed?</v>
      </c>
      <c r="J47" s="127" t="str">
        <f>IF(J46="Y","Y","N")</f>
        <v>N</v>
      </c>
      <c r="K47" s="76"/>
      <c r="L47" s="76"/>
      <c r="M47" s="76"/>
      <c r="N47" s="76"/>
      <c r="O47" s="76"/>
      <c r="P47" s="76"/>
      <c r="Q47" s="76"/>
      <c r="R47" s="76"/>
      <c r="S47" s="76"/>
      <c r="T47" s="76"/>
      <c r="U47" s="76"/>
      <c r="V47" s="76"/>
      <c r="W47" s="76"/>
      <c r="X47" s="76"/>
      <c r="Y47" s="76"/>
      <c r="Z47" s="76"/>
      <c r="AA47" s="76"/>
      <c r="AB47" s="76"/>
    </row>
    <row r="48" spans="1:28" s="1" customFormat="1" ht="12" customHeight="1" x14ac:dyDescent="0.2">
      <c r="A48" s="76"/>
      <c r="B48" s="76"/>
      <c r="C48" s="76"/>
      <c r="D48" s="76"/>
      <c r="E48" s="76"/>
      <c r="F48" s="76"/>
      <c r="G48" s="113"/>
      <c r="H48" s="114"/>
      <c r="I48" s="114"/>
      <c r="J48" s="136"/>
      <c r="K48" s="76"/>
      <c r="L48" s="76"/>
      <c r="M48" s="76"/>
      <c r="N48" s="76"/>
      <c r="O48" s="76"/>
      <c r="P48" s="76"/>
      <c r="Q48" s="76"/>
      <c r="R48" s="76"/>
      <c r="S48" s="76"/>
      <c r="T48" s="76"/>
      <c r="U48" s="76"/>
      <c r="V48" s="76"/>
      <c r="W48" s="76"/>
      <c r="X48" s="76"/>
      <c r="Y48" s="76"/>
      <c r="Z48" s="76"/>
      <c r="AA48" s="76"/>
      <c r="AB48" s="76"/>
    </row>
    <row r="49" spans="1:58" ht="12" customHeight="1" x14ac:dyDescent="0.2">
      <c r="A49" s="76"/>
      <c r="B49" s="76"/>
      <c r="C49" s="76"/>
      <c r="D49" s="76"/>
      <c r="E49" s="76"/>
      <c r="F49" s="76"/>
      <c r="G49" s="76"/>
      <c r="H49" s="76"/>
      <c r="I49" s="76"/>
      <c r="J49" s="113"/>
      <c r="K49" s="114"/>
      <c r="L49" s="114"/>
      <c r="M49" s="114"/>
      <c r="N49" s="76"/>
      <c r="O49" s="76"/>
      <c r="P49" s="76"/>
      <c r="Q49" s="76"/>
      <c r="R49" s="76"/>
      <c r="S49" s="167"/>
      <c r="T49" s="167"/>
      <c r="U49" s="167"/>
      <c r="V49" s="167"/>
      <c r="W49" s="167"/>
      <c r="X49" s="167"/>
      <c r="Y49" s="76"/>
      <c r="Z49" s="76"/>
      <c r="AA49" s="76"/>
      <c r="AB49" s="76"/>
    </row>
    <row r="50" spans="1:58" ht="12" customHeight="1" x14ac:dyDescent="0.2">
      <c r="A50" s="76"/>
      <c r="B50" s="76"/>
      <c r="C50" s="76"/>
      <c r="D50" s="76"/>
      <c r="E50" s="76"/>
      <c r="F50" s="76"/>
      <c r="G50" s="113"/>
      <c r="H50" s="114"/>
      <c r="I50" s="114"/>
      <c r="J50" s="136"/>
      <c r="K50" s="76"/>
      <c r="L50" s="76"/>
      <c r="M50" s="76"/>
      <c r="N50" s="76"/>
      <c r="O50" s="76"/>
      <c r="P50" s="76"/>
      <c r="Q50" s="76"/>
      <c r="R50" s="76"/>
      <c r="S50" s="76"/>
      <c r="T50" s="76"/>
      <c r="U50" s="76"/>
      <c r="V50" s="76"/>
      <c r="W50" s="76"/>
      <c r="X50" s="76"/>
      <c r="Y50" s="76"/>
      <c r="Z50" s="76"/>
      <c r="AA50" s="76"/>
      <c r="AB50" s="76"/>
    </row>
    <row r="51" spans="1:58" ht="12" customHeight="1" x14ac:dyDescent="0.2">
      <c r="A51" s="94" t="str">
        <f>IF($D$13="English","4.  Weighing / Linearity Test (Indicator in hi-res mode):","4. Prüfung der Richtigkeit mit Normallast (Indikator in Hi-Res-Modus):")</f>
        <v>4.  Weighing / Linearity Test (Indicator in hi-res mode):</v>
      </c>
      <c r="B51" s="76"/>
      <c r="C51" s="77"/>
      <c r="D51" s="95"/>
      <c r="E51" s="96"/>
      <c r="F51" s="97"/>
      <c r="G51" s="76"/>
      <c r="H51" s="76" t="str">
        <f>IF($D$13="English","accordance to EN45501-2015, A.4.4.1","gemäß EN45501-2015, A.4.4.1")</f>
        <v>accordance to EN45501-2015, A.4.4.1</v>
      </c>
      <c r="I51" s="76"/>
      <c r="J51" s="98"/>
      <c r="K51" s="76"/>
      <c r="L51" s="76"/>
      <c r="M51" s="99"/>
      <c r="N51" s="76"/>
      <c r="O51" s="76"/>
      <c r="P51" s="76"/>
      <c r="Q51" s="76"/>
      <c r="R51" s="76"/>
      <c r="S51" s="76"/>
      <c r="T51" s="76"/>
      <c r="U51" s="76"/>
      <c r="V51" s="76"/>
      <c r="W51" s="76"/>
      <c r="X51" s="76"/>
      <c r="Y51" s="76"/>
      <c r="Z51" s="76"/>
      <c r="AA51" s="76"/>
      <c r="AB51" s="76"/>
    </row>
    <row r="52" spans="1:58" ht="12.75" x14ac:dyDescent="0.2">
      <c r="A52" s="402" t="str">
        <f>IF($D$13="English","load must be about","ungefähre Last")</f>
        <v>load must be about</v>
      </c>
      <c r="B52" s="403"/>
      <c r="C52" s="404"/>
      <c r="D52" s="390" t="s">
        <v>0</v>
      </c>
      <c r="E52" s="425"/>
      <c r="F52" s="391"/>
      <c r="G52" s="390" t="s">
        <v>7</v>
      </c>
      <c r="H52" s="391"/>
      <c r="I52" s="390" t="s">
        <v>8</v>
      </c>
      <c r="J52" s="391"/>
      <c r="K52" s="390" t="s">
        <v>1</v>
      </c>
      <c r="L52" s="391"/>
      <c r="M52" s="138" t="s">
        <v>88</v>
      </c>
      <c r="N52" s="139"/>
      <c r="O52" s="140"/>
      <c r="P52" s="390" t="s">
        <v>9</v>
      </c>
      <c r="Q52" s="449"/>
      <c r="R52" s="125" t="s">
        <v>51</v>
      </c>
      <c r="S52" s="76"/>
      <c r="T52" s="76"/>
      <c r="U52" s="76"/>
      <c r="V52" s="76"/>
      <c r="W52" s="76" t="s">
        <v>43</v>
      </c>
      <c r="X52" s="76"/>
      <c r="Y52" s="76"/>
      <c r="Z52" s="76"/>
      <c r="AA52" s="76"/>
      <c r="AB52" s="76"/>
    </row>
    <row r="53" spans="1:58" ht="12.75" x14ac:dyDescent="0.2">
      <c r="A53" s="102" t="s">
        <v>3</v>
      </c>
      <c r="B53" s="425" t="s">
        <v>2</v>
      </c>
      <c r="C53" s="426"/>
      <c r="D53" s="102" t="s">
        <v>3</v>
      </c>
      <c r="E53" s="425" t="s">
        <v>2</v>
      </c>
      <c r="F53" s="426"/>
      <c r="G53" s="390" t="s">
        <v>2</v>
      </c>
      <c r="H53" s="391"/>
      <c r="I53" s="390" t="s">
        <v>2</v>
      </c>
      <c r="J53" s="425"/>
      <c r="K53" s="102" t="s">
        <v>2</v>
      </c>
      <c r="L53" s="101" t="s">
        <v>3</v>
      </c>
      <c r="M53" s="390" t="s">
        <v>2</v>
      </c>
      <c r="N53" s="451"/>
      <c r="O53" s="426"/>
      <c r="P53" s="390" t="s">
        <v>16</v>
      </c>
      <c r="Q53" s="449"/>
      <c r="R53" s="125" t="s">
        <v>64</v>
      </c>
      <c r="S53" s="76"/>
      <c r="T53" s="76"/>
      <c r="U53" s="76"/>
      <c r="V53" s="76"/>
      <c r="W53" s="76"/>
      <c r="X53" s="76"/>
      <c r="Y53" s="76"/>
      <c r="Z53" s="76"/>
      <c r="AA53" s="76"/>
      <c r="AB53" s="76"/>
      <c r="AC53" s="51" t="s">
        <v>54</v>
      </c>
    </row>
    <row r="54" spans="1:58" ht="12.75" x14ac:dyDescent="0.2">
      <c r="A54" s="141">
        <v>20</v>
      </c>
      <c r="B54" s="515">
        <f>A54*$D$10</f>
        <v>0</v>
      </c>
      <c r="C54" s="516"/>
      <c r="D54" s="141" t="str">
        <f>IF(E54=0," ",E54/$D$10)</f>
        <v xml:space="preserve"> </v>
      </c>
      <c r="E54" s="511"/>
      <c r="F54" s="512"/>
      <c r="G54" s="513"/>
      <c r="H54" s="514"/>
      <c r="I54" s="507" t="str">
        <f>IF(G54=0," ",(G54-E54))</f>
        <v xml:space="preserve"> </v>
      </c>
      <c r="J54" s="508"/>
      <c r="K54" s="209">
        <f>L54*$D$10</f>
        <v>0</v>
      </c>
      <c r="L54" s="266">
        <f t="shared" ref="L54:L68" si="1">IF(D54="-"," ",IF(D54&lt;=500,0.5,(IF(D54&lt;=2000,1,IF(D54&gt;2000,1.5," ")))))</f>
        <v>1.5</v>
      </c>
      <c r="M54" s="507" t="str">
        <f>IF(E54=0," ",IF($E$39=" "," ",I54-$E$39))</f>
        <v xml:space="preserve"> </v>
      </c>
      <c r="N54" s="524"/>
      <c r="O54" s="525"/>
      <c r="P54" s="452" t="str">
        <f t="shared" ref="P54:P68" si="2">IF(M54=" "," ",IF(ABS(M54)&lt;=K54,"Y","N"))</f>
        <v xml:space="preserve"> </v>
      </c>
      <c r="Q54" s="449"/>
      <c r="R54" s="76"/>
      <c r="S54" s="76"/>
      <c r="T54" s="76"/>
      <c r="U54" s="76"/>
      <c r="V54" s="76"/>
      <c r="W54" s="76" t="s">
        <v>63</v>
      </c>
      <c r="X54" s="76"/>
      <c r="Y54" s="76"/>
      <c r="Z54" s="76"/>
      <c r="AA54" s="76"/>
      <c r="AB54" s="148" t="e">
        <f>IF(AND(E54&lt;=$D$8,ABS(M54)&lt;=0.5*$D$10),1,IF(AND(E54&gt;$D$8,ABS(M54)&lt;=0.5*$D$11),1,2))</f>
        <v>#VALUE!</v>
      </c>
      <c r="BF54" s="89"/>
    </row>
    <row r="55" spans="1:58" ht="12.75" x14ac:dyDescent="0.2">
      <c r="A55" s="250" t="str">
        <f>IF($D$10=0,"-",IF($D$8/$D$10&lt;=500,100,IF($D$8/$D$10&lt;=1000,100,IF($D$8/$D$10&lt;=2000,200,500))))</f>
        <v>-</v>
      </c>
      <c r="B55" s="528" t="str">
        <f>IF($D$10=0," ",A55*$D$10)</f>
        <v xml:space="preserve"> </v>
      </c>
      <c r="C55" s="529"/>
      <c r="D55" s="106" t="str">
        <f>IF(E55=0," ",E55/$D$10)</f>
        <v xml:space="preserve"> </v>
      </c>
      <c r="E55" s="530"/>
      <c r="F55" s="512"/>
      <c r="G55" s="531"/>
      <c r="H55" s="514"/>
      <c r="I55" s="507" t="str">
        <f>IF(G55=0," ",(G55-E55))</f>
        <v xml:space="preserve"> </v>
      </c>
      <c r="J55" s="508"/>
      <c r="K55" s="209">
        <f>L55*$D$10</f>
        <v>0</v>
      </c>
      <c r="L55" s="266">
        <f t="shared" si="1"/>
        <v>1.5</v>
      </c>
      <c r="M55" s="507" t="str">
        <f>IF(E55=0," ",IF($E$39=" "," ",I55-$E$39))</f>
        <v xml:space="preserve"> </v>
      </c>
      <c r="N55" s="524"/>
      <c r="O55" s="525"/>
      <c r="P55" s="452" t="str">
        <f t="shared" si="2"/>
        <v xml:space="preserve"> </v>
      </c>
      <c r="Q55" s="449"/>
      <c r="R55" s="125" t="s">
        <v>70</v>
      </c>
      <c r="S55" s="130"/>
      <c r="T55" s="131"/>
      <c r="U55" s="76"/>
      <c r="V55" s="76"/>
      <c r="W55" s="76"/>
      <c r="X55" s="113"/>
      <c r="Y55" s="76"/>
      <c r="Z55" s="76"/>
      <c r="AA55" s="76"/>
      <c r="AB55" s="148" t="e">
        <f t="shared" ref="AB55:AB61" si="3">IF(AND(E55&lt;=$D$8,ABS(M55)&lt;=0.5*$D$10),1,IF(AND(E55&gt;$D$8,ABS(M55)&lt;=0.5*$D$11),1,2))</f>
        <v>#VALUE!</v>
      </c>
      <c r="AC55" s="42" t="s">
        <v>53</v>
      </c>
    </row>
    <row r="56" spans="1:58" ht="12.75" x14ac:dyDescent="0.2">
      <c r="A56" s="142" t="str">
        <f>IF($D$10=0,"-",IF($D$8/$D$10&lt;=500,200,IF($D$8/$D$10&lt;=1000,200,IF($D$8/$D$10&lt;=2000,500,1000))))</f>
        <v>-</v>
      </c>
      <c r="B56" s="515" t="str">
        <f>IF($D$10=0," ",A56*$D$10)</f>
        <v xml:space="preserve"> </v>
      </c>
      <c r="C56" s="516"/>
      <c r="D56" s="141" t="str">
        <f>IF(E56=0," ",E56/$D$10)</f>
        <v xml:space="preserve"> </v>
      </c>
      <c r="E56" s="511"/>
      <c r="F56" s="512"/>
      <c r="G56" s="513"/>
      <c r="H56" s="514"/>
      <c r="I56" s="507" t="str">
        <f t="shared" ref="I56:I68" si="4">IF(G56=0," ",(G56-E56))</f>
        <v xml:space="preserve"> </v>
      </c>
      <c r="J56" s="508"/>
      <c r="K56" s="209">
        <f>IF(D56="-",0,L56*$D$10)</f>
        <v>0</v>
      </c>
      <c r="L56" s="266">
        <f t="shared" si="1"/>
        <v>1.5</v>
      </c>
      <c r="M56" s="507" t="str">
        <f>IF(E56=0," ",IF($E$39=" "," ",I56-$E$39))</f>
        <v xml:space="preserve"> </v>
      </c>
      <c r="N56" s="524"/>
      <c r="O56" s="525"/>
      <c r="P56" s="452" t="str">
        <f t="shared" si="2"/>
        <v xml:space="preserve"> </v>
      </c>
      <c r="Q56" s="449"/>
      <c r="R56" s="125" t="s">
        <v>69</v>
      </c>
      <c r="S56" s="130"/>
      <c r="T56" s="131"/>
      <c r="U56" s="76"/>
      <c r="V56" s="76"/>
      <c r="W56" s="76"/>
      <c r="X56" s="113"/>
      <c r="Y56" s="76"/>
      <c r="Z56" s="114"/>
      <c r="AA56" s="76"/>
      <c r="AB56" s="148" t="e">
        <f t="shared" si="3"/>
        <v>#VALUE!</v>
      </c>
      <c r="AC56" s="51" t="s">
        <v>54</v>
      </c>
    </row>
    <row r="57" spans="1:58" ht="12.75" x14ac:dyDescent="0.2">
      <c r="A57" s="142" t="str">
        <f>IF($D$10=0,"-",IF($D$8/$D$10&lt;=500,300,IF($D$8/$D$10&lt;=1000,500,IF($D$8/$D$10&lt;=2000,1000,2000))))</f>
        <v>-</v>
      </c>
      <c r="B57" s="515" t="str">
        <f>IF($D$10=0," ",A57*$D$10)</f>
        <v xml:space="preserve"> </v>
      </c>
      <c r="C57" s="516"/>
      <c r="D57" s="141" t="str">
        <f>IF(E57=0," ",IF(E57&lt;$D$8,E57/$D$10,E57/$D$11))</f>
        <v xml:space="preserve"> </v>
      </c>
      <c r="E57" s="511"/>
      <c r="F57" s="512"/>
      <c r="G57" s="513"/>
      <c r="H57" s="514"/>
      <c r="I57" s="507" t="str">
        <f t="shared" si="4"/>
        <v xml:space="preserve"> </v>
      </c>
      <c r="J57" s="508"/>
      <c r="K57" s="209">
        <f>IF(D57="-",0,L57*$D$10)</f>
        <v>0</v>
      </c>
      <c r="L57" s="266">
        <f>IF(D57="-"," ",IF(D57&lt;=500,0.5,(IF(D57&lt;=2000,1,IF(D57&gt;2000,1.5," ")))))</f>
        <v>1.5</v>
      </c>
      <c r="M57" s="507" t="str">
        <f t="shared" ref="M57:M63" si="5">IF(E57=0," ",IF($E$39=" "," ",ROUND(I57-$E$39,2)))</f>
        <v xml:space="preserve"> </v>
      </c>
      <c r="N57" s="524"/>
      <c r="O57" s="525"/>
      <c r="P57" s="452" t="str">
        <f t="shared" si="2"/>
        <v xml:space="preserve"> </v>
      </c>
      <c r="Q57" s="449"/>
      <c r="R57" s="76"/>
      <c r="S57" s="78"/>
      <c r="T57" s="135"/>
      <c r="U57" s="76"/>
      <c r="V57" s="76"/>
      <c r="W57" s="76" t="s">
        <v>71</v>
      </c>
      <c r="X57" s="99"/>
      <c r="Y57" s="76"/>
      <c r="Z57" s="76"/>
      <c r="AA57" s="76"/>
      <c r="AB57" s="148" t="e">
        <f t="shared" si="3"/>
        <v>#VALUE!</v>
      </c>
      <c r="AJ57" s="46"/>
    </row>
    <row r="58" spans="1:58" ht="12.75" x14ac:dyDescent="0.2">
      <c r="A58" s="142">
        <f>IF($D$11=0,0,IF(B58&lt;$D$8,B58/$D$10,B58/$D$11))</f>
        <v>0</v>
      </c>
      <c r="B58" s="515" t="str">
        <f>IF($D$11=0," ",$D$8-$D$11)</f>
        <v xml:space="preserve"> </v>
      </c>
      <c r="C58" s="516"/>
      <c r="D58" s="141" t="str">
        <f>IF(E58=0," ",IF(E58&lt;$D$8,E58/$D$10,E58/$D$11))</f>
        <v xml:space="preserve"> </v>
      </c>
      <c r="E58" s="511"/>
      <c r="F58" s="512"/>
      <c r="G58" s="513"/>
      <c r="H58" s="514"/>
      <c r="I58" s="507" t="str">
        <f t="shared" si="4"/>
        <v xml:space="preserve"> </v>
      </c>
      <c r="J58" s="508"/>
      <c r="K58" s="209">
        <f>IF(D58="-",0,IF(E58&lt;$D$8,L58*$D$10,L58*$D$11))</f>
        <v>0</v>
      </c>
      <c r="L58" s="266">
        <f t="shared" ref="L58:L64" si="6">IF(D58="-"," ",IF(D58&lt;=500,0.5,(IF(D58&lt;=2000,1,IF(D58&gt;2000,1.5," ")))))</f>
        <v>1.5</v>
      </c>
      <c r="M58" s="507" t="str">
        <f t="shared" si="5"/>
        <v xml:space="preserve"> </v>
      </c>
      <c r="N58" s="524"/>
      <c r="O58" s="525"/>
      <c r="P58" s="452" t="str">
        <f t="shared" si="2"/>
        <v xml:space="preserve"> </v>
      </c>
      <c r="Q58" s="449"/>
      <c r="R58" s="76"/>
      <c r="S58" s="76"/>
      <c r="T58" s="76"/>
      <c r="U58" s="76"/>
      <c r="V58" s="76"/>
      <c r="W58" s="76"/>
      <c r="X58" s="76"/>
      <c r="Y58" s="76"/>
      <c r="Z58" s="114"/>
      <c r="AA58" s="76"/>
      <c r="AB58" s="148" t="e">
        <f t="shared" si="3"/>
        <v>#VALUE!</v>
      </c>
      <c r="AD58" s="46"/>
      <c r="AE58" s="46"/>
      <c r="AF58" s="46"/>
      <c r="AG58" s="46"/>
      <c r="AH58" s="46"/>
      <c r="AI58" s="46"/>
    </row>
    <row r="59" spans="1:58" ht="12.75" x14ac:dyDescent="0.2">
      <c r="A59" s="31"/>
      <c r="B59" s="515" t="str">
        <f>IF(A59=0," ",A59*$D$11)</f>
        <v xml:space="preserve"> </v>
      </c>
      <c r="C59" s="516"/>
      <c r="D59" s="141" t="str">
        <f>IF(E59=0," ",IF(E59&lt;$D$8,E59/$D$10,E59/$D$11))</f>
        <v xml:space="preserve"> </v>
      </c>
      <c r="E59" s="511"/>
      <c r="F59" s="512"/>
      <c r="G59" s="531"/>
      <c r="H59" s="514"/>
      <c r="I59" s="507" t="str">
        <f t="shared" si="4"/>
        <v xml:space="preserve"> </v>
      </c>
      <c r="J59" s="508"/>
      <c r="K59" s="209">
        <f>IF(D59="-",0,IF(E59&lt;$D$8,L59*$D$10,L59*$D$11))</f>
        <v>0</v>
      </c>
      <c r="L59" s="266">
        <f t="shared" si="6"/>
        <v>1.5</v>
      </c>
      <c r="M59" s="507" t="str">
        <f t="shared" si="5"/>
        <v xml:space="preserve"> </v>
      </c>
      <c r="N59" s="524"/>
      <c r="O59" s="525"/>
      <c r="P59" s="452" t="str">
        <f t="shared" si="2"/>
        <v xml:space="preserve"> </v>
      </c>
      <c r="Q59" s="449"/>
      <c r="R59" s="125" t="s">
        <v>48</v>
      </c>
      <c r="S59" s="181"/>
      <c r="T59" s="182"/>
      <c r="U59" s="183"/>
      <c r="V59" s="184"/>
      <c r="W59" s="76" t="s">
        <v>47</v>
      </c>
      <c r="X59" s="185"/>
      <c r="Y59" s="76"/>
      <c r="Z59" s="114"/>
      <c r="AA59" s="76"/>
      <c r="AB59" s="148" t="e">
        <f>IF(AND(E59&lt;=$D$8,ABS(M59)&lt;=0.5*$D$10),1,IF(AND(E59&gt;$D$8,ABS(M59)&lt;=0.5*$D$11),1,2))</f>
        <v>#VALUE!</v>
      </c>
      <c r="AC59" s="42" t="s">
        <v>53</v>
      </c>
      <c r="AD59" s="84"/>
      <c r="AE59" s="84"/>
      <c r="AF59" s="84"/>
      <c r="AG59" s="84"/>
      <c r="AH59" s="84"/>
      <c r="AI59" s="84"/>
    </row>
    <row r="60" spans="1:58" ht="12.75" x14ac:dyDescent="0.2">
      <c r="A60" s="31"/>
      <c r="B60" s="528" t="str">
        <f>IF(A60=0," ",A60*$D$11)</f>
        <v xml:space="preserve"> </v>
      </c>
      <c r="C60" s="529"/>
      <c r="D60" s="106" t="str">
        <f>IF(E60=0," ",IF(E60&lt;$D$8,E60/$D$10,E60/$D$11))</f>
        <v xml:space="preserve"> </v>
      </c>
      <c r="E60" s="530"/>
      <c r="F60" s="512"/>
      <c r="G60" s="531"/>
      <c r="H60" s="514"/>
      <c r="I60" s="507" t="str">
        <f>IF(G60=0," ",ROUND((G60-E60),4))</f>
        <v xml:space="preserve"> </v>
      </c>
      <c r="J60" s="508"/>
      <c r="K60" s="209">
        <f>IF(D60="-",0,IF(E60&lt;$D$8,L60*$D$10,L60*$D$11))</f>
        <v>0</v>
      </c>
      <c r="L60" s="266">
        <f t="shared" si="6"/>
        <v>1.5</v>
      </c>
      <c r="M60" s="507" t="str">
        <f t="shared" si="5"/>
        <v xml:space="preserve"> </v>
      </c>
      <c r="N60" s="524"/>
      <c r="O60" s="525"/>
      <c r="P60" s="452" t="str">
        <f t="shared" si="2"/>
        <v xml:space="preserve"> </v>
      </c>
      <c r="Q60" s="449"/>
      <c r="R60" s="76" t="s">
        <v>49</v>
      </c>
      <c r="S60" s="76"/>
      <c r="T60" s="76"/>
      <c r="U60" s="76"/>
      <c r="V60" s="76"/>
      <c r="W60" s="76"/>
      <c r="X60" s="76"/>
      <c r="Y60" s="76"/>
      <c r="Z60" s="76"/>
      <c r="AA60" s="76"/>
      <c r="AB60" s="148" t="e">
        <f t="shared" si="3"/>
        <v>#VALUE!</v>
      </c>
    </row>
    <row r="61" spans="1:58" ht="12.75" x14ac:dyDescent="0.2">
      <c r="A61" s="142">
        <f>IF($D$11=0,0,IF($D$9/$D$11&lt;=A60,"-",$D$9/$D$11))</f>
        <v>0</v>
      </c>
      <c r="B61" s="515" t="str">
        <f>IF($D$11=0," ",A61*$D$11)</f>
        <v xml:space="preserve"> </v>
      </c>
      <c r="C61" s="516"/>
      <c r="D61" s="141" t="str">
        <f>IF(E61=0," ",IF(E61&lt;$D$8,E61/$D$10,E61/$D$11))</f>
        <v xml:space="preserve"> </v>
      </c>
      <c r="E61" s="511"/>
      <c r="F61" s="512"/>
      <c r="G61" s="513"/>
      <c r="H61" s="514"/>
      <c r="I61" s="507" t="str">
        <f t="shared" si="4"/>
        <v xml:space="preserve"> </v>
      </c>
      <c r="J61" s="508"/>
      <c r="K61" s="209">
        <f>IF(D61="-",0,IF(E61&lt;$D$8,L61*$D$10,L61*$D$11))</f>
        <v>0</v>
      </c>
      <c r="L61" s="266">
        <f t="shared" si="6"/>
        <v>1.5</v>
      </c>
      <c r="M61" s="507" t="str">
        <f t="shared" si="5"/>
        <v xml:space="preserve"> </v>
      </c>
      <c r="N61" s="524"/>
      <c r="O61" s="525"/>
      <c r="P61" s="452" t="str">
        <f t="shared" si="2"/>
        <v xml:space="preserve"> </v>
      </c>
      <c r="Q61" s="449"/>
      <c r="R61" s="125" t="s">
        <v>73</v>
      </c>
      <c r="S61" s="181"/>
      <c r="T61" s="182"/>
      <c r="U61" s="183"/>
      <c r="V61" s="184"/>
      <c r="W61" s="185"/>
      <c r="X61" s="185"/>
      <c r="Y61" s="76"/>
      <c r="Z61" s="76"/>
      <c r="AA61" s="76"/>
      <c r="AB61" s="148" t="e">
        <f t="shared" si="3"/>
        <v>#VALUE!</v>
      </c>
      <c r="AC61" s="51" t="s">
        <v>54</v>
      </c>
    </row>
    <row r="62" spans="1:58" ht="12.75" x14ac:dyDescent="0.2">
      <c r="A62" s="142">
        <f>A60</f>
        <v>0</v>
      </c>
      <c r="B62" s="532" t="str">
        <f>IF($D$9=0," ",A62*$D$11)</f>
        <v xml:space="preserve"> </v>
      </c>
      <c r="C62" s="533"/>
      <c r="D62" s="141" t="str">
        <f>IF(E62=0," ",E62/$D$11)</f>
        <v xml:space="preserve"> </v>
      </c>
      <c r="E62" s="532">
        <f>E60</f>
        <v>0</v>
      </c>
      <c r="F62" s="533"/>
      <c r="G62" s="513"/>
      <c r="H62" s="534"/>
      <c r="I62" s="507" t="str">
        <f>IF(G62=0," ",ROUND((G62-E62),4))</f>
        <v xml:space="preserve"> </v>
      </c>
      <c r="J62" s="508"/>
      <c r="K62" s="209">
        <f>IF(D62="-",0,IF(E62&lt;$D$8,L62*$D$10,L62*$D$11))</f>
        <v>0</v>
      </c>
      <c r="L62" s="266">
        <f t="shared" si="6"/>
        <v>1.5</v>
      </c>
      <c r="M62" s="507" t="str">
        <f t="shared" si="5"/>
        <v xml:space="preserve"> </v>
      </c>
      <c r="N62" s="524"/>
      <c r="O62" s="525"/>
      <c r="P62" s="452" t="str">
        <f t="shared" si="2"/>
        <v xml:space="preserve"> </v>
      </c>
      <c r="Q62" s="449"/>
      <c r="R62" s="76" t="s">
        <v>75</v>
      </c>
      <c r="S62" s="76"/>
      <c r="T62" s="76"/>
      <c r="U62" s="76"/>
      <c r="V62" s="76"/>
      <c r="W62" s="76"/>
      <c r="X62" s="76" t="s">
        <v>74</v>
      </c>
      <c r="Y62" s="76"/>
      <c r="Z62" s="76"/>
      <c r="AA62" s="76"/>
      <c r="AB62" s="148" t="e">
        <f>IF(ABS(M62)&lt;=0.5*$D$11,1,2)</f>
        <v>#VALUE!</v>
      </c>
      <c r="AD62" s="46"/>
      <c r="AE62" s="46"/>
      <c r="AF62" s="46"/>
      <c r="AG62" s="46"/>
      <c r="AH62" s="46"/>
    </row>
    <row r="63" spans="1:58" ht="12.75" x14ac:dyDescent="0.2">
      <c r="A63" s="142">
        <f>A59</f>
        <v>0</v>
      </c>
      <c r="B63" s="515" t="str">
        <f>IF($D$9=0," ",A63*$D$11)</f>
        <v xml:space="preserve"> </v>
      </c>
      <c r="C63" s="516"/>
      <c r="D63" s="141" t="str">
        <f t="shared" ref="D63:D68" si="7">IF(E63=0," ",E63/$D$11)</f>
        <v xml:space="preserve"> </v>
      </c>
      <c r="E63" s="532">
        <f>E59</f>
        <v>0</v>
      </c>
      <c r="F63" s="535"/>
      <c r="G63" s="513"/>
      <c r="H63" s="514"/>
      <c r="I63" s="507" t="str">
        <f t="shared" si="4"/>
        <v xml:space="preserve"> </v>
      </c>
      <c r="J63" s="508"/>
      <c r="K63" s="209">
        <f t="shared" ref="K63:K68" si="8">IF(D63="-",0,L63*$D$11)</f>
        <v>0</v>
      </c>
      <c r="L63" s="266">
        <f t="shared" si="6"/>
        <v>1.5</v>
      </c>
      <c r="M63" s="507" t="str">
        <f t="shared" si="5"/>
        <v xml:space="preserve"> </v>
      </c>
      <c r="N63" s="524"/>
      <c r="O63" s="525"/>
      <c r="P63" s="452" t="str">
        <f t="shared" si="2"/>
        <v xml:space="preserve"> </v>
      </c>
      <c r="Q63" s="449"/>
      <c r="R63" s="208" t="s">
        <v>76</v>
      </c>
      <c r="S63" s="187"/>
      <c r="T63" s="187"/>
      <c r="U63" s="187"/>
      <c r="V63" s="187"/>
      <c r="W63" s="187"/>
      <c r="X63" s="187"/>
      <c r="Y63" s="187"/>
      <c r="Z63" s="187"/>
      <c r="AA63" s="76"/>
      <c r="AB63" s="148" t="e">
        <f t="shared" ref="AB63:AB68" si="9">IF(ABS(M63)&lt;=0.5*$D$11,1,2)</f>
        <v>#VALUE!</v>
      </c>
      <c r="AD63" s="84"/>
      <c r="AE63" s="84"/>
      <c r="AF63" s="84"/>
      <c r="AG63" s="84"/>
      <c r="AH63" s="84"/>
    </row>
    <row r="64" spans="1:58" ht="12.75" x14ac:dyDescent="0.2">
      <c r="A64" s="142" t="str">
        <f>IF($D$10=0,"-",B64/$D$11)</f>
        <v>-</v>
      </c>
      <c r="B64" s="515" t="str">
        <f>IF($D$10=0," ",B58)</f>
        <v xml:space="preserve"> </v>
      </c>
      <c r="C64" s="516"/>
      <c r="D64" s="141" t="str">
        <f t="shared" si="7"/>
        <v xml:space="preserve"> </v>
      </c>
      <c r="E64" s="532">
        <f>E58</f>
        <v>0</v>
      </c>
      <c r="F64" s="535"/>
      <c r="G64" s="513"/>
      <c r="H64" s="514"/>
      <c r="I64" s="507" t="str">
        <f t="shared" si="4"/>
        <v xml:space="preserve"> </v>
      </c>
      <c r="J64" s="508"/>
      <c r="K64" s="209">
        <f t="shared" si="8"/>
        <v>0</v>
      </c>
      <c r="L64" s="266">
        <f t="shared" si="6"/>
        <v>1.5</v>
      </c>
      <c r="M64" s="507" t="str">
        <f>IF(E64=0," ",IF($E$39=" "," ",I64-$E$39))</f>
        <v xml:space="preserve"> </v>
      </c>
      <c r="N64" s="524"/>
      <c r="O64" s="525"/>
      <c r="P64" s="452" t="str">
        <f t="shared" si="2"/>
        <v xml:space="preserve"> </v>
      </c>
      <c r="Q64" s="449"/>
      <c r="R64" s="227" t="s">
        <v>50</v>
      </c>
      <c r="S64" s="76"/>
      <c r="T64" s="76"/>
      <c r="U64" s="76"/>
      <c r="V64" s="76"/>
      <c r="W64" s="76"/>
      <c r="X64" s="76"/>
      <c r="Y64" s="76"/>
      <c r="Z64" s="76"/>
      <c r="AA64" s="76"/>
      <c r="AB64" s="148" t="e">
        <f t="shared" si="9"/>
        <v>#VALUE!</v>
      </c>
      <c r="AC64" s="42" t="s">
        <v>53</v>
      </c>
    </row>
    <row r="65" spans="1:29" ht="12.75" x14ac:dyDescent="0.2">
      <c r="A65" s="142" t="str">
        <f>IF($D$10=0,"-",B65/$D$11)</f>
        <v>-</v>
      </c>
      <c r="B65" s="515" t="str">
        <f>IF($D$10=0," ",B57)</f>
        <v xml:space="preserve"> </v>
      </c>
      <c r="C65" s="516"/>
      <c r="D65" s="141" t="str">
        <f t="shared" si="7"/>
        <v xml:space="preserve"> </v>
      </c>
      <c r="E65" s="532">
        <f>E57</f>
        <v>0</v>
      </c>
      <c r="F65" s="535"/>
      <c r="G65" s="513"/>
      <c r="H65" s="514"/>
      <c r="I65" s="507" t="str">
        <f t="shared" si="4"/>
        <v xml:space="preserve"> </v>
      </c>
      <c r="J65" s="508"/>
      <c r="K65" s="209">
        <f t="shared" si="8"/>
        <v>0</v>
      </c>
      <c r="L65" s="266">
        <f t="shared" si="1"/>
        <v>1.5</v>
      </c>
      <c r="M65" s="507" t="str">
        <f>IF(E65=0," ",IF($E$39=" "," ",I65-$E$39))</f>
        <v xml:space="preserve"> </v>
      </c>
      <c r="N65" s="524"/>
      <c r="O65" s="525"/>
      <c r="P65" s="452" t="str">
        <f t="shared" si="2"/>
        <v xml:space="preserve"> </v>
      </c>
      <c r="Q65" s="449"/>
      <c r="R65" s="227" t="s">
        <v>27</v>
      </c>
      <c r="S65" s="76"/>
      <c r="T65" s="76"/>
      <c r="U65" s="76"/>
      <c r="V65" s="76"/>
      <c r="W65" s="76"/>
      <c r="X65" s="76"/>
      <c r="Y65" s="76"/>
      <c r="Z65" s="76"/>
      <c r="AA65" s="76"/>
      <c r="AB65" s="148" t="e">
        <f t="shared" si="9"/>
        <v>#VALUE!</v>
      </c>
    </row>
    <row r="66" spans="1:29" ht="12.75" x14ac:dyDescent="0.2">
      <c r="A66" s="142" t="str">
        <f>IF($D$10=0,"-",B66/$D$11)</f>
        <v>-</v>
      </c>
      <c r="B66" s="515" t="str">
        <f>IF($D$10=0," ",B56)</f>
        <v xml:space="preserve"> </v>
      </c>
      <c r="C66" s="516"/>
      <c r="D66" s="141" t="str">
        <f t="shared" si="7"/>
        <v xml:space="preserve"> </v>
      </c>
      <c r="E66" s="532">
        <f>E56</f>
        <v>0</v>
      </c>
      <c r="F66" s="535"/>
      <c r="G66" s="513"/>
      <c r="H66" s="514"/>
      <c r="I66" s="507" t="str">
        <f t="shared" si="4"/>
        <v xml:space="preserve"> </v>
      </c>
      <c r="J66" s="508"/>
      <c r="K66" s="209">
        <f t="shared" si="8"/>
        <v>0</v>
      </c>
      <c r="L66" s="266">
        <f t="shared" si="1"/>
        <v>1.5</v>
      </c>
      <c r="M66" s="507" t="str">
        <f>IF(E66=0," ",IF($E$39=" "," ",ROUND(I66-$E$39,2)))</f>
        <v xml:space="preserve"> </v>
      </c>
      <c r="N66" s="524"/>
      <c r="O66" s="525"/>
      <c r="P66" s="452" t="str">
        <f t="shared" si="2"/>
        <v xml:space="preserve"> </v>
      </c>
      <c r="Q66" s="449"/>
      <c r="R66" s="227" t="s">
        <v>28</v>
      </c>
      <c r="S66" s="76"/>
      <c r="T66" s="76"/>
      <c r="U66" s="76"/>
      <c r="V66" s="76"/>
      <c r="W66" s="76"/>
      <c r="X66" s="76"/>
      <c r="Y66" s="76"/>
      <c r="Z66" s="76"/>
      <c r="AA66" s="76"/>
      <c r="AB66" s="148" t="e">
        <f t="shared" si="9"/>
        <v>#VALUE!</v>
      </c>
    </row>
    <row r="67" spans="1:29" ht="12.75" x14ac:dyDescent="0.2">
      <c r="A67" s="142" t="str">
        <f>IF($D$10=0,"-",B67/$D$11)</f>
        <v>-</v>
      </c>
      <c r="B67" s="515" t="str">
        <f>IF($D$10=0," ",B55)</f>
        <v xml:space="preserve"> </v>
      </c>
      <c r="C67" s="516"/>
      <c r="D67" s="141" t="str">
        <f t="shared" si="7"/>
        <v xml:space="preserve"> </v>
      </c>
      <c r="E67" s="532">
        <f>E55</f>
        <v>0</v>
      </c>
      <c r="F67" s="535"/>
      <c r="G67" s="513"/>
      <c r="H67" s="514"/>
      <c r="I67" s="507" t="str">
        <f>IF(G67=0," ",ROUND((G67-E67),4))</f>
        <v xml:space="preserve"> </v>
      </c>
      <c r="J67" s="508"/>
      <c r="K67" s="209">
        <f t="shared" si="8"/>
        <v>0</v>
      </c>
      <c r="L67" s="266">
        <f t="shared" si="1"/>
        <v>1.5</v>
      </c>
      <c r="M67" s="507" t="str">
        <f>IF(E67=0," ",IF($E$39=" "," ",ROUND(I67-$E$39,2)))</f>
        <v xml:space="preserve"> </v>
      </c>
      <c r="N67" s="524"/>
      <c r="O67" s="525"/>
      <c r="P67" s="452" t="str">
        <f t="shared" si="2"/>
        <v xml:space="preserve"> </v>
      </c>
      <c r="Q67" s="449"/>
      <c r="R67" s="227" t="s">
        <v>77</v>
      </c>
      <c r="S67" s="188"/>
      <c r="T67" s="76"/>
      <c r="U67" s="76"/>
      <c r="V67" s="76"/>
      <c r="W67" s="76"/>
      <c r="X67" s="76"/>
      <c r="Y67" s="76"/>
      <c r="Z67" s="76"/>
      <c r="AA67" s="76"/>
      <c r="AB67" s="148" t="e">
        <f t="shared" si="9"/>
        <v>#VALUE!</v>
      </c>
      <c r="AC67" s="51" t="s">
        <v>54</v>
      </c>
    </row>
    <row r="68" spans="1:29" ht="12.75" x14ac:dyDescent="0.2">
      <c r="A68" s="142" t="str">
        <f>IF($D$10=0,"-",B68/$D$11)</f>
        <v>-</v>
      </c>
      <c r="B68" s="515" t="str">
        <f>IF($D$10=0," ",B54)</f>
        <v xml:space="preserve"> </v>
      </c>
      <c r="C68" s="516"/>
      <c r="D68" s="141" t="str">
        <f t="shared" si="7"/>
        <v xml:space="preserve"> </v>
      </c>
      <c r="E68" s="532">
        <f>E54</f>
        <v>0</v>
      </c>
      <c r="F68" s="535"/>
      <c r="G68" s="513"/>
      <c r="H68" s="514"/>
      <c r="I68" s="507" t="str">
        <f t="shared" si="4"/>
        <v xml:space="preserve"> </v>
      </c>
      <c r="J68" s="508"/>
      <c r="K68" s="209">
        <f t="shared" si="8"/>
        <v>0</v>
      </c>
      <c r="L68" s="266">
        <f t="shared" si="1"/>
        <v>1.5</v>
      </c>
      <c r="M68" s="507" t="str">
        <f>IF(E68=0," ",IF($E$39=" "," ",ROUND(I68-$E$39,2)))</f>
        <v xml:space="preserve"> </v>
      </c>
      <c r="N68" s="524"/>
      <c r="O68" s="525"/>
      <c r="P68" s="452" t="str">
        <f t="shared" si="2"/>
        <v xml:space="preserve"> </v>
      </c>
      <c r="Q68" s="449"/>
      <c r="R68" s="227" t="s">
        <v>78</v>
      </c>
      <c r="S68" s="188"/>
      <c r="T68" s="76"/>
      <c r="U68" s="76"/>
      <c r="V68" s="76"/>
      <c r="W68" s="76"/>
      <c r="X68" s="76"/>
      <c r="Y68" s="76"/>
      <c r="Z68" s="76"/>
      <c r="AA68" s="76"/>
      <c r="AB68" s="148" t="e">
        <f t="shared" si="9"/>
        <v>#VALUE!</v>
      </c>
    </row>
    <row r="69" spans="1:29" ht="12.75" x14ac:dyDescent="0.2">
      <c r="A69" s="76"/>
      <c r="B69" s="76"/>
      <c r="C69" s="76"/>
      <c r="D69" s="76"/>
      <c r="E69" s="76"/>
      <c r="F69" s="267"/>
      <c r="G69" s="267"/>
      <c r="H69" s="267"/>
      <c r="I69" s="267"/>
      <c r="J69" s="76"/>
      <c r="K69" s="76"/>
      <c r="L69" s="110" t="str">
        <f>IF($D$13="English","Test passed?","Test bestanden?")</f>
        <v>Test passed?</v>
      </c>
      <c r="M69" s="111"/>
      <c r="N69" s="111"/>
      <c r="O69" s="112"/>
      <c r="P69" s="452" t="str">
        <f>IF(AND(P54="Y",P55= "Y", P56="Y",P57="Y",P65="Y",P66="Y",P67="Y",P68="Y",P58="Y",P59="Y",P60="Y",P61="Y",P62="Y",P63="Y",P64="Y"),"Y","N")</f>
        <v>N</v>
      </c>
      <c r="Q69" s="449"/>
      <c r="R69" s="227"/>
      <c r="S69" s="188"/>
      <c r="T69" s="76"/>
      <c r="U69" s="76"/>
      <c r="V69" s="76"/>
      <c r="W69" s="76"/>
      <c r="X69" s="76"/>
      <c r="Y69" s="76"/>
      <c r="Z69" s="76"/>
      <c r="AA69" s="76"/>
      <c r="AB69" s="76"/>
    </row>
    <row r="70" spans="1:29" ht="12.75" x14ac:dyDescent="0.2">
      <c r="A70" s="144"/>
      <c r="B70" s="130"/>
      <c r="C70" s="131"/>
      <c r="D70" s="76"/>
      <c r="E70" s="76"/>
      <c r="F70" s="76"/>
      <c r="G70" s="76"/>
      <c r="H70" s="76"/>
      <c r="I70" s="76"/>
      <c r="J70" s="76"/>
      <c r="K70" s="76"/>
      <c r="L70" s="76"/>
      <c r="M70" s="76"/>
      <c r="N70" s="76"/>
      <c r="O70" s="76"/>
      <c r="P70" s="76"/>
      <c r="Q70" s="76"/>
      <c r="R70" s="76"/>
      <c r="S70" s="227"/>
      <c r="T70" s="188"/>
      <c r="U70" s="76"/>
      <c r="V70" s="76"/>
      <c r="W70" s="76"/>
      <c r="X70" s="76"/>
      <c r="Y70" s="76"/>
      <c r="Z70" s="76"/>
      <c r="AA70" s="76"/>
      <c r="AB70" s="76"/>
    </row>
    <row r="71" spans="1:29" s="1" customFormat="1" ht="12" customHeight="1" x14ac:dyDescent="0.2">
      <c r="A71" s="473" t="str">
        <f>IF($D$13="English","If the maximum calculated error in Weighing Test is less or equal to 0,5e, no additional Tare Test has to be performed. ","Wenn der kalkulierte maximale Fehler im Linearitätstest kleiner oder gleich 0,5e ist, muss kein zusätzlich Tara Test durchgeführt werden. ")</f>
        <v xml:space="preserve">If the maximum calculated error in Weighing Test is less or equal to 0,5e, no additional Tare Test has to be performed. </v>
      </c>
      <c r="B71" s="539"/>
      <c r="C71" s="539"/>
      <c r="D71" s="539"/>
      <c r="E71" s="539"/>
      <c r="F71" s="539"/>
      <c r="G71" s="539"/>
      <c r="H71" s="539"/>
      <c r="I71" s="539"/>
      <c r="J71" s="539"/>
      <c r="K71" s="539"/>
      <c r="L71" s="539"/>
      <c r="M71" s="539"/>
      <c r="N71" s="539"/>
      <c r="O71" s="539"/>
      <c r="P71" s="539"/>
      <c r="Q71" s="539"/>
      <c r="R71" s="76"/>
      <c r="S71" s="76"/>
      <c r="T71" s="76"/>
      <c r="U71" s="76"/>
      <c r="V71" s="76"/>
      <c r="W71" s="76"/>
      <c r="X71" s="76"/>
      <c r="Y71" s="76"/>
      <c r="Z71" s="76"/>
      <c r="AA71" s="76"/>
      <c r="AB71" s="76"/>
    </row>
    <row r="72" spans="1:29" s="1" customFormat="1" ht="12" customHeight="1" x14ac:dyDescent="0.2">
      <c r="A72" s="147"/>
      <c r="B72" s="147"/>
      <c r="C72" s="147"/>
      <c r="D72" s="147"/>
      <c r="E72" s="147"/>
      <c r="F72" s="147"/>
      <c r="G72" s="147"/>
      <c r="H72" s="147"/>
      <c r="I72" s="147"/>
      <c r="J72" s="147"/>
      <c r="K72" s="147"/>
      <c r="L72" s="147"/>
      <c r="M72" s="147"/>
      <c r="N72" s="147"/>
      <c r="O72" s="147"/>
      <c r="P72" s="147"/>
      <c r="Q72" s="76"/>
      <c r="R72" s="76"/>
      <c r="S72" s="76"/>
      <c r="T72" s="76"/>
      <c r="U72" s="76"/>
      <c r="V72" s="76"/>
      <c r="W72" s="76"/>
      <c r="X72" s="76"/>
      <c r="Y72" s="76"/>
      <c r="Z72" s="76"/>
      <c r="AA72" s="76"/>
      <c r="AB72" s="76"/>
    </row>
    <row r="73" spans="1:29" s="1" customFormat="1" ht="12.75" x14ac:dyDescent="0.2">
      <c r="A73" s="145" t="str">
        <f>IF($D$13="English","Does Test 5 have to be performed? ","Muss Test 5 durchgeführt werden? ")</f>
        <v xml:space="preserve">Does Test 5 have to be performed? </v>
      </c>
      <c r="B73" s="148"/>
      <c r="C73" s="148"/>
      <c r="D73" s="148"/>
      <c r="E73" s="148"/>
      <c r="F73" s="109" t="e">
        <f>IF(AND(AB54=1,AB55=1,AB56=1,AB57=1,AB58=1,AB59=1,AB60=1,AB61=1,AB62=1,AB63=1,AB64=1,AB65=1,AB66=1,AB67=1,AB68=1),"N","Y")</f>
        <v>#VALUE!</v>
      </c>
      <c r="G73" s="148"/>
      <c r="H73" s="268"/>
      <c r="I73" s="148"/>
      <c r="J73" s="148"/>
      <c r="K73" s="148"/>
      <c r="L73" s="148"/>
      <c r="M73" s="148"/>
      <c r="N73" s="148"/>
      <c r="O73" s="148"/>
      <c r="P73" s="148"/>
      <c r="Q73" s="76"/>
      <c r="R73" s="76"/>
      <c r="S73" s="76"/>
      <c r="T73" s="76"/>
      <c r="U73" s="76"/>
      <c r="V73" s="76"/>
      <c r="W73" s="76"/>
      <c r="X73" s="76"/>
      <c r="Y73" s="76"/>
      <c r="Z73" s="76"/>
      <c r="AA73" s="76"/>
      <c r="AB73" s="76"/>
    </row>
    <row r="74" spans="1:29" s="1" customFormat="1" ht="12.75" x14ac:dyDescent="0.2">
      <c r="A74" s="148"/>
      <c r="B74" s="148"/>
      <c r="C74" s="148"/>
      <c r="D74" s="148"/>
      <c r="E74" s="148"/>
      <c r="F74" s="148"/>
      <c r="G74" s="148"/>
      <c r="H74" s="148"/>
      <c r="I74" s="148"/>
      <c r="J74" s="148"/>
      <c r="K74" s="148"/>
      <c r="L74" s="148"/>
      <c r="M74" s="148"/>
      <c r="N74" s="148"/>
      <c r="O74" s="148"/>
      <c r="P74" s="148"/>
      <c r="Q74" s="76"/>
      <c r="R74" s="76"/>
      <c r="S74" s="76"/>
      <c r="T74" s="76"/>
      <c r="U74" s="76"/>
      <c r="V74" s="76"/>
      <c r="W74" s="76"/>
      <c r="X74" s="76"/>
      <c r="Y74" s="76"/>
      <c r="Z74" s="76"/>
      <c r="AA74" s="76"/>
      <c r="AB74" s="76"/>
    </row>
    <row r="75" spans="1:29" s="1" customFormat="1" ht="12.75" x14ac:dyDescent="0.2">
      <c r="A75" s="94" t="str">
        <f>IF($D$13="English","5.  Tare (Weighing Test) - Indicator in hi-res mode:","5. Tara (Richtigkeitsprüfung) - Indikator in Hi-Res-Modus:")</f>
        <v>5.  Tare (Weighing Test) - Indicator in hi-res mode:</v>
      </c>
      <c r="B75" s="147"/>
      <c r="C75" s="147"/>
      <c r="D75" s="147"/>
      <c r="E75" s="147"/>
      <c r="F75" s="147"/>
      <c r="G75" s="147"/>
      <c r="H75" s="76" t="str">
        <f>IF($D$13="English","accordance to EN45501-2015, A.4.6.1","gemäß EN45501-2015, A.4.6.1")</f>
        <v>accordance to EN45501-2015, A.4.6.1</v>
      </c>
      <c r="I75" s="147"/>
      <c r="J75" s="147"/>
      <c r="K75" s="147"/>
      <c r="L75" s="147"/>
      <c r="M75" s="147"/>
      <c r="N75" s="147"/>
      <c r="O75" s="147"/>
      <c r="P75" s="147"/>
      <c r="Q75" s="76"/>
      <c r="R75" s="76"/>
      <c r="S75" s="76"/>
      <c r="T75" s="76"/>
      <c r="U75" s="76"/>
      <c r="V75" s="76"/>
      <c r="W75" s="76"/>
      <c r="X75" s="76"/>
      <c r="Y75" s="76"/>
      <c r="Z75" s="76"/>
      <c r="AA75" s="76"/>
      <c r="AB75" s="76"/>
    </row>
    <row r="76" spans="1:29" s="1" customFormat="1" ht="12" customHeight="1" x14ac:dyDescent="0.2">
      <c r="A76" s="475" t="str">
        <f>IF($D$13="English","Tare a load between 1/3 Max and 2/3 Max and test up to Max.at 5 load points. Please test at the loads where mpe changes.","Last zwischen 1/3 und 2/3 Max tarieren und bis zur Maximallast bei 5 Lastpunkten prüfen. Bei den Lasten, bei denen sich mpe ändert, muss geprüft werden. ")</f>
        <v>Tare a load between 1/3 Max and 2/3 Max and test up to Max.at 5 load points. Please test at the loads where mpe changes.</v>
      </c>
      <c r="B76" s="538"/>
      <c r="C76" s="538"/>
      <c r="D76" s="538"/>
      <c r="E76" s="538"/>
      <c r="F76" s="538"/>
      <c r="G76" s="538"/>
      <c r="H76" s="538"/>
      <c r="I76" s="538"/>
      <c r="J76" s="538"/>
      <c r="K76" s="538"/>
      <c r="L76" s="538"/>
      <c r="M76" s="538"/>
      <c r="N76" s="538"/>
      <c r="O76" s="538"/>
      <c r="P76" s="538"/>
      <c r="Q76" s="538"/>
      <c r="R76" s="76"/>
      <c r="S76" s="76"/>
      <c r="T76" s="76"/>
      <c r="U76" s="76"/>
      <c r="V76" s="76"/>
      <c r="W76" s="76"/>
      <c r="X76" s="76"/>
      <c r="Y76" s="76"/>
      <c r="Z76" s="76"/>
      <c r="AA76" s="76"/>
      <c r="AB76" s="76"/>
    </row>
    <row r="77" spans="1:29" s="1" customFormat="1" ht="12" customHeight="1" x14ac:dyDescent="0.2">
      <c r="A77" s="538"/>
      <c r="B77" s="538"/>
      <c r="C77" s="538"/>
      <c r="D77" s="538"/>
      <c r="E77" s="538"/>
      <c r="F77" s="538"/>
      <c r="G77" s="538"/>
      <c r="H77" s="538"/>
      <c r="I77" s="538"/>
      <c r="J77" s="538"/>
      <c r="K77" s="538"/>
      <c r="L77" s="538"/>
      <c r="M77" s="538"/>
      <c r="N77" s="538"/>
      <c r="O77" s="538"/>
      <c r="P77" s="538"/>
      <c r="Q77" s="538"/>
      <c r="R77" s="76"/>
      <c r="S77" s="76"/>
      <c r="T77" s="76"/>
      <c r="U77" s="76"/>
      <c r="V77" s="76"/>
      <c r="W77" s="76"/>
      <c r="X77" s="76"/>
      <c r="Y77" s="76"/>
      <c r="Z77" s="76"/>
      <c r="AA77" s="76"/>
      <c r="AB77" s="76"/>
    </row>
    <row r="78" spans="1:29" s="1" customFormat="1" ht="12.75" x14ac:dyDescent="0.2">
      <c r="A78" s="94" t="str">
        <f>IF($D$13="English","Tared load:","Tarierte Last:")</f>
        <v>Tared load:</v>
      </c>
      <c r="B78" s="78"/>
      <c r="C78" s="536"/>
      <c r="D78" s="537"/>
      <c r="E78" s="76" t="s">
        <v>2</v>
      </c>
      <c r="F78" s="76"/>
      <c r="G78" s="99"/>
      <c r="H78" s="98"/>
      <c r="I78" s="114"/>
      <c r="J78" s="132"/>
      <c r="K78" s="76"/>
      <c r="L78" s="76"/>
      <c r="M78" s="76"/>
      <c r="N78" s="76"/>
      <c r="O78" s="76"/>
      <c r="P78" s="76"/>
      <c r="Q78" s="76"/>
      <c r="R78" s="76"/>
      <c r="S78" s="76"/>
      <c r="T78" s="76"/>
      <c r="U78" s="76"/>
      <c r="V78" s="76"/>
      <c r="W78" s="76"/>
      <c r="X78" s="76"/>
      <c r="Y78" s="76"/>
      <c r="Z78" s="76"/>
      <c r="AA78" s="76"/>
      <c r="AB78" s="76"/>
    </row>
    <row r="79" spans="1:29" s="1" customFormat="1" ht="12.75" x14ac:dyDescent="0.2">
      <c r="A79" s="450" t="s">
        <v>0</v>
      </c>
      <c r="B79" s="478"/>
      <c r="C79" s="479"/>
      <c r="D79" s="120" t="s">
        <v>84</v>
      </c>
      <c r="E79" s="450" t="s">
        <v>7</v>
      </c>
      <c r="F79" s="498"/>
      <c r="G79" s="450" t="s">
        <v>89</v>
      </c>
      <c r="H79" s="426"/>
      <c r="I79" s="442" t="s">
        <v>1</v>
      </c>
      <c r="J79" s="443"/>
      <c r="K79" s="443"/>
      <c r="L79" s="446" t="s">
        <v>90</v>
      </c>
      <c r="M79" s="480"/>
      <c r="N79" s="449"/>
      <c r="O79" s="100" t="s">
        <v>9</v>
      </c>
      <c r="P79" s="149"/>
      <c r="Q79" s="76"/>
      <c r="R79" s="76"/>
      <c r="S79" s="76"/>
      <c r="T79" s="76"/>
      <c r="U79" s="76"/>
      <c r="V79" s="76"/>
      <c r="W79" s="76"/>
      <c r="X79" s="76"/>
      <c r="Y79" s="76"/>
      <c r="Z79" s="76"/>
      <c r="AA79" s="76"/>
      <c r="AB79" s="76"/>
    </row>
    <row r="80" spans="1:29" s="1" customFormat="1" ht="12.75" x14ac:dyDescent="0.2">
      <c r="A80" s="505" t="s">
        <v>2</v>
      </c>
      <c r="B80" s="480"/>
      <c r="C80" s="449"/>
      <c r="D80" s="150"/>
      <c r="E80" s="450" t="s">
        <v>2</v>
      </c>
      <c r="F80" s="426"/>
      <c r="G80" s="506" t="s">
        <v>2</v>
      </c>
      <c r="H80" s="426"/>
      <c r="I80" s="504" t="s">
        <v>2</v>
      </c>
      <c r="J80" s="443"/>
      <c r="K80" s="151" t="s">
        <v>3</v>
      </c>
      <c r="L80" s="390" t="s">
        <v>2</v>
      </c>
      <c r="M80" s="480"/>
      <c r="N80" s="449"/>
      <c r="O80" s="100" t="s">
        <v>16</v>
      </c>
      <c r="P80" s="149"/>
      <c r="Q80" s="76"/>
      <c r="R80" s="76"/>
      <c r="S80" s="76"/>
      <c r="T80" s="76"/>
      <c r="U80" s="76"/>
      <c r="V80" s="76"/>
      <c r="W80" s="76"/>
      <c r="X80" s="76"/>
      <c r="Y80" s="76"/>
      <c r="Z80" s="76"/>
      <c r="AA80" s="76"/>
      <c r="AB80" s="76"/>
    </row>
    <row r="81" spans="1:28" s="1" customFormat="1" ht="12.75" x14ac:dyDescent="0.2">
      <c r="A81" s="536"/>
      <c r="B81" s="546"/>
      <c r="C81" s="547"/>
      <c r="D81" s="150" t="str">
        <f>IF($D$9=0," ",IF(A81&lt;=$D$8,A81/$D$10,A81/$D$11))</f>
        <v xml:space="preserve"> </v>
      </c>
      <c r="E81" s="543"/>
      <c r="F81" s="544"/>
      <c r="G81" s="545" t="str">
        <f t="shared" ref="G81:G89" si="10">IF($A81=0," ",IF($D$9=0," ",E81-A81))</f>
        <v xml:space="preserve"> </v>
      </c>
      <c r="H81" s="525"/>
      <c r="I81" s="526" t="str">
        <f>IF($D$9=0," ",IF(A81&lt;=$D$8,K81*$D$10,K81*$D$11))</f>
        <v xml:space="preserve"> </v>
      </c>
      <c r="J81" s="527"/>
      <c r="K81" s="152">
        <f t="shared" ref="K81:K89" si="11">IF(D81=0,0,IF(D81&lt;=500,0.5,(IF(D81&lt;=2000,1,IF(D81&gt;2000,1.5," ")))))</f>
        <v>1.5</v>
      </c>
      <c r="L81" s="507" t="str">
        <f>IF(E81=0," ",IF($E$46=" "," ",ROUND(G81-$E$46,4)))</f>
        <v xml:space="preserve"> </v>
      </c>
      <c r="M81" s="548"/>
      <c r="N81" s="549"/>
      <c r="O81" s="452" t="str">
        <f t="shared" ref="O81:O89" si="12">IF(L81=" "," ",IF(ABS(L81)&lt;=I81,"Y","N"))</f>
        <v xml:space="preserve"> </v>
      </c>
      <c r="P81" s="449"/>
      <c r="Q81" s="76"/>
      <c r="R81" s="76"/>
      <c r="S81" s="76"/>
      <c r="T81" s="76"/>
      <c r="U81" s="76"/>
      <c r="V81" s="76"/>
      <c r="W81" s="76"/>
      <c r="X81" s="76"/>
      <c r="Y81" s="76"/>
      <c r="Z81" s="76"/>
      <c r="AA81" s="76"/>
      <c r="AB81" s="76"/>
    </row>
    <row r="82" spans="1:28" s="1" customFormat="1" ht="12.75" x14ac:dyDescent="0.2">
      <c r="A82" s="536"/>
      <c r="B82" s="546"/>
      <c r="C82" s="547"/>
      <c r="D82" s="150" t="str">
        <f t="shared" ref="D82:D89" si="13">IF($D$9=0," ",IF(A82&lt;=$D$8,A82/$D$10,A82/$D$11))</f>
        <v xml:space="preserve"> </v>
      </c>
      <c r="E82" s="543"/>
      <c r="F82" s="544"/>
      <c r="G82" s="545" t="str">
        <f t="shared" si="10"/>
        <v xml:space="preserve"> </v>
      </c>
      <c r="H82" s="525"/>
      <c r="I82" s="526" t="str">
        <f>IF($D$9=0," ",IF(A82&lt;=$D$8,K82*$D$10,K82*$D$11))</f>
        <v xml:space="preserve"> </v>
      </c>
      <c r="J82" s="527"/>
      <c r="K82" s="152">
        <f t="shared" si="11"/>
        <v>1.5</v>
      </c>
      <c r="L82" s="507" t="str">
        <f t="shared" ref="L82:L89" si="14">IF(E82=0," ",IF($E$46=" "," ",ROUND(G82-$E$46,4)))</f>
        <v xml:space="preserve"> </v>
      </c>
      <c r="M82" s="548"/>
      <c r="N82" s="549"/>
      <c r="O82" s="452" t="str">
        <f t="shared" si="12"/>
        <v xml:space="preserve"> </v>
      </c>
      <c r="P82" s="449"/>
      <c r="Q82" s="76"/>
      <c r="R82" s="76"/>
      <c r="S82" s="76"/>
      <c r="T82" s="76"/>
      <c r="U82" s="76"/>
      <c r="V82" s="76"/>
      <c r="W82" s="76"/>
      <c r="X82" s="76"/>
      <c r="Y82" s="76"/>
      <c r="Z82" s="76"/>
      <c r="AA82" s="76"/>
      <c r="AB82" s="76"/>
    </row>
    <row r="83" spans="1:28" s="1" customFormat="1" ht="12.75" x14ac:dyDescent="0.2">
      <c r="A83" s="536"/>
      <c r="B83" s="546"/>
      <c r="C83" s="547"/>
      <c r="D83" s="150" t="str">
        <f t="shared" si="13"/>
        <v xml:space="preserve"> </v>
      </c>
      <c r="E83" s="543"/>
      <c r="F83" s="544"/>
      <c r="G83" s="545" t="str">
        <f t="shared" si="10"/>
        <v xml:space="preserve"> </v>
      </c>
      <c r="H83" s="525"/>
      <c r="I83" s="526" t="str">
        <f>IF($D$9=0," ",IF(A83&lt;=$D$8,K83*$D$10,K83*$D$11))</f>
        <v xml:space="preserve"> </v>
      </c>
      <c r="J83" s="527"/>
      <c r="K83" s="152">
        <f t="shared" si="11"/>
        <v>1.5</v>
      </c>
      <c r="L83" s="507" t="str">
        <f t="shared" si="14"/>
        <v xml:space="preserve"> </v>
      </c>
      <c r="M83" s="548"/>
      <c r="N83" s="549"/>
      <c r="O83" s="452" t="str">
        <f t="shared" si="12"/>
        <v xml:space="preserve"> </v>
      </c>
      <c r="P83" s="449"/>
      <c r="Q83" s="76"/>
      <c r="R83" s="76"/>
      <c r="S83" s="76"/>
      <c r="T83" s="76"/>
      <c r="U83" s="76"/>
      <c r="V83" s="76"/>
      <c r="W83" s="76"/>
      <c r="X83" s="76"/>
      <c r="Y83" s="76"/>
      <c r="Z83" s="76"/>
      <c r="AA83" s="76"/>
      <c r="AB83" s="76"/>
    </row>
    <row r="84" spans="1:28" s="1" customFormat="1" ht="12.75" x14ac:dyDescent="0.2">
      <c r="A84" s="536"/>
      <c r="B84" s="546"/>
      <c r="C84" s="547"/>
      <c r="D84" s="150" t="str">
        <f t="shared" si="13"/>
        <v xml:space="preserve"> </v>
      </c>
      <c r="E84" s="543"/>
      <c r="F84" s="544"/>
      <c r="G84" s="545" t="str">
        <f t="shared" si="10"/>
        <v xml:space="preserve"> </v>
      </c>
      <c r="H84" s="525"/>
      <c r="I84" s="526" t="str">
        <f>IF($D$9=0," ",IF(A84&lt;=$D$8,K84*$D$10,K84*$D$11))</f>
        <v xml:space="preserve"> </v>
      </c>
      <c r="J84" s="527"/>
      <c r="K84" s="152">
        <f t="shared" si="11"/>
        <v>1.5</v>
      </c>
      <c r="L84" s="507" t="str">
        <f t="shared" si="14"/>
        <v xml:space="preserve"> </v>
      </c>
      <c r="M84" s="548"/>
      <c r="N84" s="549"/>
      <c r="O84" s="452" t="str">
        <f t="shared" si="12"/>
        <v xml:space="preserve"> </v>
      </c>
      <c r="P84" s="449"/>
      <c r="Q84" s="76"/>
      <c r="R84" s="76"/>
      <c r="S84" s="76"/>
      <c r="T84" s="76"/>
      <c r="U84" s="76"/>
      <c r="V84" s="76"/>
      <c r="W84" s="76"/>
      <c r="X84" s="76"/>
      <c r="Y84" s="76"/>
      <c r="Z84" s="76"/>
      <c r="AA84" s="76"/>
      <c r="AB84" s="76"/>
    </row>
    <row r="85" spans="1:28" s="1" customFormat="1" ht="12.75" x14ac:dyDescent="0.2">
      <c r="A85" s="536"/>
      <c r="B85" s="546"/>
      <c r="C85" s="547"/>
      <c r="D85" s="150" t="str">
        <f t="shared" si="13"/>
        <v xml:space="preserve"> </v>
      </c>
      <c r="E85" s="543"/>
      <c r="F85" s="544"/>
      <c r="G85" s="545" t="str">
        <f t="shared" si="10"/>
        <v xml:space="preserve"> </v>
      </c>
      <c r="H85" s="525"/>
      <c r="I85" s="526" t="str">
        <f>IF($D$9=0," ",IF(A85&lt;=$D$8,K85*$D$10,K85*$D$11))</f>
        <v xml:space="preserve"> </v>
      </c>
      <c r="J85" s="527"/>
      <c r="K85" s="152">
        <f t="shared" si="11"/>
        <v>1.5</v>
      </c>
      <c r="L85" s="507" t="str">
        <f t="shared" si="14"/>
        <v xml:space="preserve"> </v>
      </c>
      <c r="M85" s="548"/>
      <c r="N85" s="549"/>
      <c r="O85" s="452" t="str">
        <f t="shared" si="12"/>
        <v xml:space="preserve"> </v>
      </c>
      <c r="P85" s="449"/>
      <c r="Q85" s="76"/>
      <c r="R85" s="76"/>
      <c r="S85" s="76"/>
      <c r="T85" s="76"/>
      <c r="U85" s="76"/>
      <c r="V85" s="76"/>
      <c r="W85" s="76"/>
      <c r="X85" s="76"/>
      <c r="Y85" s="76"/>
      <c r="Z85" s="76"/>
      <c r="AA85" s="76"/>
      <c r="AB85" s="76"/>
    </row>
    <row r="86" spans="1:28" s="1" customFormat="1" ht="12.75" x14ac:dyDescent="0.2">
      <c r="A86" s="540">
        <f>A84</f>
        <v>0</v>
      </c>
      <c r="B86" s="541"/>
      <c r="C86" s="542"/>
      <c r="D86" s="150" t="str">
        <f t="shared" si="13"/>
        <v xml:space="preserve"> </v>
      </c>
      <c r="E86" s="543"/>
      <c r="F86" s="544"/>
      <c r="G86" s="545" t="str">
        <f t="shared" si="10"/>
        <v xml:space="preserve"> </v>
      </c>
      <c r="H86" s="525"/>
      <c r="I86" s="526" t="str">
        <f>IF($D$9=0," ",IF($A$85&lt;=$D$8,K86*$D$10,K86*$D$11))</f>
        <v xml:space="preserve"> </v>
      </c>
      <c r="J86" s="527"/>
      <c r="K86" s="152">
        <f t="shared" si="11"/>
        <v>1.5</v>
      </c>
      <c r="L86" s="507" t="str">
        <f t="shared" si="14"/>
        <v xml:space="preserve"> </v>
      </c>
      <c r="M86" s="548"/>
      <c r="N86" s="549"/>
      <c r="O86" s="452" t="str">
        <f t="shared" si="12"/>
        <v xml:space="preserve"> </v>
      </c>
      <c r="P86" s="449"/>
      <c r="Q86" s="136"/>
      <c r="R86" s="136"/>
      <c r="S86" s="76"/>
      <c r="T86" s="76"/>
      <c r="U86" s="76"/>
      <c r="V86" s="76"/>
      <c r="W86" s="76"/>
      <c r="X86" s="76"/>
      <c r="Y86" s="76"/>
      <c r="Z86" s="76"/>
      <c r="AA86" s="76"/>
      <c r="AB86" s="76"/>
    </row>
    <row r="87" spans="1:28" s="1" customFormat="1" ht="12.75" x14ac:dyDescent="0.2">
      <c r="A87" s="540">
        <f>A83</f>
        <v>0</v>
      </c>
      <c r="B87" s="541"/>
      <c r="C87" s="542"/>
      <c r="D87" s="150" t="str">
        <f t="shared" si="13"/>
        <v xml:space="preserve"> </v>
      </c>
      <c r="E87" s="543"/>
      <c r="F87" s="544"/>
      <c r="G87" s="545" t="str">
        <f t="shared" si="10"/>
        <v xml:space="preserve"> </v>
      </c>
      <c r="H87" s="525"/>
      <c r="I87" s="526" t="str">
        <f>IF($D$9=0," ",IF($A$85&lt;=$D$8,K87*$D$10,K87*$D$11))</f>
        <v xml:space="preserve"> </v>
      </c>
      <c r="J87" s="527"/>
      <c r="K87" s="152">
        <f t="shared" si="11"/>
        <v>1.5</v>
      </c>
      <c r="L87" s="507" t="str">
        <f t="shared" si="14"/>
        <v xml:space="preserve"> </v>
      </c>
      <c r="M87" s="548"/>
      <c r="N87" s="549"/>
      <c r="O87" s="452" t="str">
        <f t="shared" si="12"/>
        <v xml:space="preserve"> </v>
      </c>
      <c r="P87" s="449"/>
      <c r="Q87" s="136"/>
      <c r="R87" s="136"/>
      <c r="S87" s="76"/>
      <c r="T87" s="76"/>
      <c r="U87" s="76"/>
      <c r="V87" s="76"/>
      <c r="W87" s="76"/>
      <c r="X87" s="76"/>
      <c r="Y87" s="76"/>
      <c r="Z87" s="76"/>
      <c r="AA87" s="76"/>
      <c r="AB87" s="76"/>
    </row>
    <row r="88" spans="1:28" s="1" customFormat="1" ht="12.75" x14ac:dyDescent="0.2">
      <c r="A88" s="540">
        <f>A82</f>
        <v>0</v>
      </c>
      <c r="B88" s="541"/>
      <c r="C88" s="542"/>
      <c r="D88" s="150" t="str">
        <f t="shared" si="13"/>
        <v xml:space="preserve"> </v>
      </c>
      <c r="E88" s="543"/>
      <c r="F88" s="544"/>
      <c r="G88" s="545" t="str">
        <f t="shared" si="10"/>
        <v xml:space="preserve"> </v>
      </c>
      <c r="H88" s="525"/>
      <c r="I88" s="526" t="str">
        <f>IF($D$9=0," ",IF($A$85&lt;=$D$8,K88*$D$10,K88*$D$11))</f>
        <v xml:space="preserve"> </v>
      </c>
      <c r="J88" s="527"/>
      <c r="K88" s="152">
        <f t="shared" si="11"/>
        <v>1.5</v>
      </c>
      <c r="L88" s="507" t="str">
        <f t="shared" si="14"/>
        <v xml:space="preserve"> </v>
      </c>
      <c r="M88" s="548"/>
      <c r="N88" s="549"/>
      <c r="O88" s="452" t="str">
        <f t="shared" si="12"/>
        <v xml:space="preserve"> </v>
      </c>
      <c r="P88" s="449"/>
      <c r="Q88" s="136"/>
      <c r="R88" s="136"/>
      <c r="S88" s="76"/>
      <c r="T88" s="76"/>
      <c r="U88" s="76"/>
      <c r="V88" s="76"/>
      <c r="W88" s="76"/>
      <c r="X88" s="76"/>
      <c r="Y88" s="76"/>
      <c r="Z88" s="76"/>
      <c r="AA88" s="76"/>
      <c r="AB88" s="76"/>
    </row>
    <row r="89" spans="1:28" s="1" customFormat="1" ht="12.75" x14ac:dyDescent="0.2">
      <c r="A89" s="540">
        <f>A81</f>
        <v>0</v>
      </c>
      <c r="B89" s="541"/>
      <c r="C89" s="542"/>
      <c r="D89" s="150" t="str">
        <f t="shared" si="13"/>
        <v xml:space="preserve"> </v>
      </c>
      <c r="E89" s="543"/>
      <c r="F89" s="544"/>
      <c r="G89" s="545" t="str">
        <f t="shared" si="10"/>
        <v xml:space="preserve"> </v>
      </c>
      <c r="H89" s="525"/>
      <c r="I89" s="526" t="str">
        <f>IF($D$9=0," ",IF($A$85&lt;=$D$8,K89*$D$10,K89*$D$11))</f>
        <v xml:space="preserve"> </v>
      </c>
      <c r="J89" s="527"/>
      <c r="K89" s="152">
        <f t="shared" si="11"/>
        <v>1.5</v>
      </c>
      <c r="L89" s="507" t="str">
        <f t="shared" si="14"/>
        <v xml:space="preserve"> </v>
      </c>
      <c r="M89" s="548"/>
      <c r="N89" s="549"/>
      <c r="O89" s="452" t="str">
        <f t="shared" si="12"/>
        <v xml:space="preserve"> </v>
      </c>
      <c r="P89" s="449"/>
      <c r="Q89" s="136"/>
      <c r="R89" s="136"/>
      <c r="S89" s="76"/>
      <c r="T89" s="76"/>
      <c r="U89" s="76"/>
      <c r="V89" s="76"/>
      <c r="W89" s="76"/>
      <c r="X89" s="76"/>
      <c r="Y89" s="76"/>
      <c r="Z89" s="76"/>
      <c r="AA89" s="76"/>
      <c r="AB89" s="76"/>
    </row>
    <row r="90" spans="1:28" s="1" customFormat="1" ht="12.75" x14ac:dyDescent="0.2">
      <c r="A90" s="76"/>
      <c r="B90" s="87"/>
      <c r="C90" s="88"/>
      <c r="D90" s="76"/>
      <c r="E90" s="76"/>
      <c r="F90" s="76"/>
      <c r="G90" s="78"/>
      <c r="H90" s="78"/>
      <c r="I90" s="76"/>
      <c r="J90" s="76"/>
      <c r="K90" s="76"/>
      <c r="L90" s="79"/>
      <c r="M90" s="77" t="str">
        <f>IF($D$13="English","Test passed?","Test bestanden?")</f>
        <v>Test passed?</v>
      </c>
      <c r="N90" s="76"/>
      <c r="O90" s="452" t="str">
        <f>IF(AND(O81="Y",O82="Y",O83="Y",O84="Y",O85="Y",O86="Y",O87="Y",O88="Y",O89="Y"),"Y","N")</f>
        <v>N</v>
      </c>
      <c r="P90" s="449"/>
      <c r="Q90" s="76"/>
      <c r="R90" s="76"/>
      <c r="S90" s="76"/>
      <c r="T90" s="76"/>
      <c r="U90" s="76"/>
      <c r="V90" s="76"/>
      <c r="W90" s="76"/>
      <c r="X90" s="76"/>
      <c r="Y90" s="76"/>
      <c r="Z90" s="76"/>
      <c r="AA90" s="76"/>
      <c r="AB90" s="76"/>
    </row>
    <row r="91" spans="1:28" s="1" customFormat="1" ht="12.75" x14ac:dyDescent="0.2">
      <c r="A91" s="146"/>
      <c r="B91" s="147"/>
      <c r="C91" s="147"/>
      <c r="D91" s="147"/>
      <c r="E91" s="147"/>
      <c r="F91" s="147"/>
      <c r="G91" s="147"/>
      <c r="H91" s="147"/>
      <c r="I91" s="147"/>
      <c r="J91" s="147"/>
      <c r="K91" s="147"/>
      <c r="L91" s="147"/>
      <c r="M91" s="147"/>
      <c r="N91" s="147"/>
      <c r="O91" s="147"/>
      <c r="P91" s="147"/>
      <c r="Q91" s="76"/>
      <c r="R91" s="76"/>
      <c r="S91" s="76"/>
      <c r="T91" s="76"/>
      <c r="U91" s="76"/>
      <c r="V91" s="76"/>
      <c r="W91" s="76"/>
      <c r="X91" s="76"/>
      <c r="Y91" s="76"/>
      <c r="Z91" s="76"/>
      <c r="AA91" s="76"/>
      <c r="AB91" s="76"/>
    </row>
    <row r="92" spans="1:28" ht="12.75" x14ac:dyDescent="0.2">
      <c r="A92" s="144"/>
      <c r="B92" s="130"/>
      <c r="C92" s="131"/>
      <c r="D92" s="76"/>
      <c r="E92" s="76"/>
      <c r="F92" s="76"/>
      <c r="G92" s="76"/>
      <c r="H92" s="76"/>
      <c r="I92" s="76"/>
      <c r="J92" s="76"/>
      <c r="K92" s="76"/>
      <c r="L92" s="76"/>
      <c r="M92" s="76"/>
      <c r="N92" s="76"/>
      <c r="O92" s="76"/>
      <c r="P92" s="76"/>
      <c r="Q92" s="76"/>
      <c r="R92" s="76"/>
      <c r="S92" s="227"/>
      <c r="T92" s="188"/>
      <c r="U92" s="76"/>
      <c r="V92" s="76"/>
      <c r="W92" s="76"/>
      <c r="X92" s="76"/>
      <c r="Y92" s="76"/>
      <c r="Z92" s="76"/>
      <c r="AA92" s="76"/>
      <c r="AB92" s="76"/>
    </row>
    <row r="93" spans="1:28" ht="12.75" x14ac:dyDescent="0.2">
      <c r="A93" s="144"/>
      <c r="B93" s="130"/>
      <c r="C93" s="131"/>
      <c r="D93" s="76"/>
      <c r="E93" s="76"/>
      <c r="F93" s="76"/>
      <c r="G93" s="76"/>
      <c r="H93" s="76"/>
      <c r="I93" s="76"/>
      <c r="J93" s="76"/>
      <c r="K93" s="76"/>
      <c r="L93" s="76"/>
      <c r="M93" s="76"/>
      <c r="N93" s="76"/>
      <c r="O93" s="76"/>
      <c r="P93" s="76"/>
      <c r="Q93" s="76"/>
      <c r="R93" s="76"/>
      <c r="S93" s="227"/>
      <c r="T93" s="188"/>
      <c r="U93" s="76"/>
      <c r="V93" s="76"/>
      <c r="W93" s="76"/>
      <c r="X93" s="76"/>
      <c r="Y93" s="76"/>
      <c r="Z93" s="76"/>
      <c r="AA93" s="76"/>
      <c r="AB93" s="76"/>
    </row>
    <row r="94" spans="1:28" ht="12.75" x14ac:dyDescent="0.2">
      <c r="A94" s="144"/>
      <c r="B94" s="130"/>
      <c r="C94" s="131"/>
      <c r="D94" s="76"/>
      <c r="E94" s="76"/>
      <c r="F94" s="76"/>
      <c r="G94" s="76"/>
      <c r="H94" s="76"/>
      <c r="I94" s="76"/>
      <c r="J94" s="76"/>
      <c r="K94" s="76"/>
      <c r="L94" s="76"/>
      <c r="M94" s="76"/>
      <c r="N94" s="76"/>
      <c r="O94" s="76"/>
      <c r="P94" s="76"/>
      <c r="Q94" s="76"/>
      <c r="R94" s="76"/>
      <c r="S94" s="227"/>
      <c r="T94" s="188"/>
      <c r="U94" s="76"/>
      <c r="V94" s="76"/>
      <c r="W94" s="76"/>
      <c r="X94" s="76"/>
      <c r="Y94" s="76"/>
      <c r="Z94" s="76"/>
      <c r="AA94" s="76"/>
      <c r="AB94" s="76"/>
    </row>
    <row r="95" spans="1:28" ht="12.75" x14ac:dyDescent="0.2">
      <c r="A95" s="144"/>
      <c r="B95" s="130"/>
      <c r="C95" s="131"/>
      <c r="D95" s="76"/>
      <c r="E95" s="76"/>
      <c r="F95" s="76"/>
      <c r="G95" s="76"/>
      <c r="H95" s="76"/>
      <c r="I95" s="76"/>
      <c r="J95" s="76"/>
      <c r="K95" s="76"/>
      <c r="L95" s="76"/>
      <c r="M95" s="76"/>
      <c r="N95" s="76"/>
      <c r="O95" s="76"/>
      <c r="P95" s="76"/>
      <c r="Q95" s="76"/>
      <c r="R95" s="76"/>
      <c r="S95" s="227"/>
      <c r="T95" s="188"/>
      <c r="U95" s="76"/>
      <c r="V95" s="76"/>
      <c r="W95" s="76"/>
      <c r="X95" s="76"/>
      <c r="Y95" s="76"/>
      <c r="Z95" s="76"/>
      <c r="AA95" s="76"/>
      <c r="AB95" s="76"/>
    </row>
    <row r="96" spans="1:28" ht="12.75" x14ac:dyDescent="0.2">
      <c r="A96" s="144"/>
      <c r="B96" s="130"/>
      <c r="C96" s="131"/>
      <c r="D96" s="76"/>
      <c r="E96" s="76"/>
      <c r="F96" s="76"/>
      <c r="G96" s="76"/>
      <c r="H96" s="76"/>
      <c r="I96" s="76"/>
      <c r="J96" s="76"/>
      <c r="K96" s="76"/>
      <c r="L96" s="76"/>
      <c r="M96" s="76"/>
      <c r="N96" s="76"/>
      <c r="O96" s="76"/>
      <c r="P96" s="76"/>
      <c r="Q96" s="76"/>
      <c r="R96" s="76"/>
      <c r="S96" s="227"/>
      <c r="T96" s="188"/>
      <c r="U96" s="76"/>
      <c r="V96" s="76"/>
      <c r="W96" s="76"/>
      <c r="X96" s="76"/>
      <c r="Y96" s="76"/>
      <c r="Z96" s="76"/>
      <c r="AA96" s="76"/>
      <c r="AB96" s="76"/>
    </row>
    <row r="97" spans="1:28" ht="12.75" x14ac:dyDescent="0.2">
      <c r="A97" s="144"/>
      <c r="B97" s="130"/>
      <c r="C97" s="131"/>
      <c r="D97" s="76"/>
      <c r="E97" s="76"/>
      <c r="F97" s="76"/>
      <c r="G97" s="76"/>
      <c r="H97" s="76"/>
      <c r="I97" s="76"/>
      <c r="J97" s="76"/>
      <c r="K97" s="76"/>
      <c r="L97" s="76"/>
      <c r="M97" s="76"/>
      <c r="N97" s="76"/>
      <c r="O97" s="76"/>
      <c r="P97" s="76"/>
      <c r="Q97" s="76"/>
      <c r="R97" s="76"/>
      <c r="S97" s="125" t="s">
        <v>79</v>
      </c>
      <c r="T97" s="76"/>
      <c r="U97" s="76"/>
      <c r="V97" s="76"/>
      <c r="W97" s="76"/>
      <c r="X97" s="76"/>
      <c r="Y97" s="76"/>
      <c r="Z97" s="76"/>
      <c r="AA97" s="76"/>
      <c r="AB97" s="76"/>
    </row>
    <row r="98" spans="1:28" ht="12" customHeight="1" x14ac:dyDescent="0.2">
      <c r="A98" s="144"/>
      <c r="B98" s="130"/>
      <c r="C98" s="131"/>
      <c r="D98" s="76"/>
      <c r="E98" s="76"/>
      <c r="F98" s="76"/>
      <c r="G98" s="76"/>
      <c r="H98" s="76"/>
      <c r="I98" s="76"/>
      <c r="J98" s="76"/>
      <c r="K98" s="76"/>
      <c r="L98" s="76"/>
      <c r="M98" s="76"/>
      <c r="N98" s="76"/>
      <c r="O98" s="76"/>
      <c r="P98" s="76"/>
      <c r="Q98" s="76"/>
      <c r="R98" s="76"/>
      <c r="S98" s="76"/>
      <c r="T98" s="76"/>
      <c r="U98" s="76"/>
      <c r="V98" s="76"/>
      <c r="W98" s="76"/>
      <c r="X98" s="76"/>
      <c r="Y98" s="76"/>
      <c r="Z98" s="76"/>
      <c r="AA98" s="76"/>
      <c r="AB98" s="76"/>
    </row>
    <row r="99" spans="1:28" ht="15" customHeight="1" x14ac:dyDescent="0.2">
      <c r="A99" s="144"/>
      <c r="B99" s="130"/>
      <c r="C99" s="131"/>
      <c r="D99" s="76"/>
      <c r="E99" s="76"/>
      <c r="F99" s="76"/>
      <c r="G99" s="113"/>
      <c r="H99" s="114"/>
      <c r="I99" s="114"/>
      <c r="J99" s="132"/>
      <c r="K99" s="76"/>
      <c r="L99" s="76"/>
      <c r="M99" s="76"/>
      <c r="N99" s="76"/>
      <c r="O99" s="76"/>
      <c r="P99" s="76"/>
      <c r="Q99" s="76"/>
      <c r="R99" s="76"/>
      <c r="S99" s="76"/>
      <c r="T99" s="76"/>
      <c r="U99" s="76"/>
      <c r="V99" s="76"/>
      <c r="W99" s="76"/>
      <c r="X99" s="76"/>
      <c r="Y99" s="76"/>
      <c r="Z99" s="76"/>
      <c r="AA99" s="76"/>
      <c r="AB99" s="76"/>
    </row>
    <row r="100" spans="1:28" x14ac:dyDescent="0.2">
      <c r="A100" s="94" t="str">
        <f>IF($D$13="English","6.  Eccentricity Test (Indicator in hi-res mode)","6.  Prüfung bei Außermittiger Belastung (Indicator in hi-res mode)")</f>
        <v>6.  Eccentricity Test (Indicator in hi-res mode)</v>
      </c>
      <c r="B100" s="76"/>
      <c r="C100" s="77"/>
      <c r="D100" s="95"/>
      <c r="E100" s="96"/>
      <c r="F100" s="97"/>
      <c r="G100" s="76"/>
      <c r="H100" s="76" t="str">
        <f>IF($D$13="English","accordance to EN45501-2015, A.4.7","gemäß EN45501-2015, A.4.7")</f>
        <v>accordance to EN45501-2015, A.4.7</v>
      </c>
      <c r="I100" s="76"/>
      <c r="J100" s="76"/>
      <c r="K100" s="76"/>
      <c r="L100" s="99"/>
      <c r="M100" s="99"/>
      <c r="N100" s="76"/>
      <c r="O100" s="76"/>
      <c r="P100" s="76"/>
      <c r="Q100" s="76"/>
      <c r="R100" s="76"/>
      <c r="S100" s="76"/>
      <c r="T100" s="76"/>
      <c r="U100" s="76"/>
      <c r="V100" s="76"/>
      <c r="W100" s="76"/>
      <c r="X100" s="76"/>
      <c r="Y100" s="76"/>
      <c r="Z100" s="76"/>
      <c r="AA100" s="76"/>
      <c r="AB100" s="76"/>
    </row>
    <row r="101" spans="1:28" ht="12.75" x14ac:dyDescent="0.2">
      <c r="A101" s="125"/>
      <c r="B101" s="94" t="str">
        <f>IF($D$13="English","Load position","Belastungsort")</f>
        <v>Load position</v>
      </c>
      <c r="C101" s="76"/>
      <c r="D101" s="76"/>
      <c r="E101" s="76"/>
      <c r="F101" s="76"/>
      <c r="G101" s="76"/>
      <c r="H101" s="76"/>
      <c r="I101" s="76"/>
      <c r="J101" s="98"/>
      <c r="K101" s="76"/>
      <c r="L101" s="76"/>
      <c r="M101" s="76"/>
      <c r="N101" s="76"/>
      <c r="O101" s="76"/>
      <c r="P101" s="76"/>
      <c r="Q101" s="124"/>
      <c r="R101" s="76"/>
      <c r="S101" s="76"/>
      <c r="T101" s="76"/>
      <c r="U101" s="76"/>
      <c r="V101" s="76"/>
      <c r="W101" s="76"/>
      <c r="X101" s="76"/>
      <c r="Y101" s="76"/>
      <c r="Z101" s="76"/>
      <c r="AA101" s="76"/>
      <c r="AB101" s="76"/>
    </row>
    <row r="102" spans="1:28" ht="12.75" x14ac:dyDescent="0.2">
      <c r="A102" s="125"/>
      <c r="B102" s="153">
        <v>1</v>
      </c>
      <c r="C102" s="154"/>
      <c r="D102" s="155">
        <f>IF($Q$108="Y",2,4)</f>
        <v>4</v>
      </c>
      <c r="E102" s="156"/>
      <c r="F102" s="155" t="str">
        <f>IF(AND($G$108=4,Q108="N")," ",IF($Q$108="Y",3,5))</f>
        <v xml:space="preserve"> </v>
      </c>
      <c r="G102" s="154"/>
      <c r="H102" s="155" t="str">
        <f>IF(AND(OR($G$108=4,$G$108=6),Q108="N")," ",IF($Q$108="Y",4,8))</f>
        <v xml:space="preserve"> </v>
      </c>
      <c r="I102" s="154"/>
      <c r="J102" s="155" t="str">
        <f>IF(AND(OR($G$108=4,$G$108=6,$G$108=8),$Q$108="N")," ",IF($Q$108="Y"," ",9))</f>
        <v xml:space="preserve"> </v>
      </c>
      <c r="K102" s="154"/>
      <c r="L102" s="157"/>
      <c r="M102" s="157"/>
      <c r="N102" s="157"/>
      <c r="O102" s="76"/>
      <c r="P102" s="76"/>
      <c r="Q102" s="158" t="s">
        <v>13</v>
      </c>
      <c r="R102" s="76"/>
      <c r="S102" s="76"/>
      <c r="T102" s="76"/>
      <c r="U102" s="76"/>
      <c r="V102" s="76"/>
      <c r="W102" s="76"/>
      <c r="X102" s="76"/>
      <c r="Y102" s="76"/>
      <c r="Z102" s="76"/>
      <c r="AA102" s="76"/>
      <c r="AB102" s="76"/>
    </row>
    <row r="103" spans="1:28" ht="12" customHeight="1" x14ac:dyDescent="0.2">
      <c r="A103" s="125"/>
      <c r="B103" s="159"/>
      <c r="C103" s="160"/>
      <c r="D103" s="161"/>
      <c r="E103" s="161"/>
      <c r="F103" s="162"/>
      <c r="G103" s="160"/>
      <c r="H103" s="161"/>
      <c r="I103" s="160"/>
      <c r="J103" s="159"/>
      <c r="K103" s="160"/>
      <c r="L103" s="76"/>
      <c r="M103" s="76"/>
      <c r="N103" s="76"/>
      <c r="O103" s="76"/>
      <c r="P103" s="76"/>
      <c r="Q103" s="76"/>
      <c r="R103" s="76"/>
      <c r="S103" s="76"/>
      <c r="T103" s="76"/>
      <c r="U103" s="76"/>
      <c r="V103" s="76"/>
      <c r="W103" s="76"/>
      <c r="X103" s="76"/>
      <c r="Y103" s="76"/>
      <c r="Z103" s="76"/>
      <c r="AA103" s="76"/>
      <c r="AB103" s="76"/>
    </row>
    <row r="104" spans="1:28" ht="12" customHeight="1" x14ac:dyDescent="0.2">
      <c r="A104" s="125"/>
      <c r="B104" s="153">
        <f>IF($Q$108="Y"," ",2)</f>
        <v>2</v>
      </c>
      <c r="C104" s="163" t="s">
        <v>12</v>
      </c>
      <c r="D104" s="153">
        <f>IF($Q$108="Y"," ",3)</f>
        <v>3</v>
      </c>
      <c r="E104" s="156"/>
      <c r="F104" s="155" t="str">
        <f>IF($G$108=4," ",IF($Q$108="Y"," ",6))</f>
        <v xml:space="preserve"> </v>
      </c>
      <c r="G104" s="164"/>
      <c r="H104" s="155" t="str">
        <f>IF(OR($G$108=4,$G$108=6)," ",IF($Q$108="Y"," ",7))</f>
        <v xml:space="preserve"> </v>
      </c>
      <c r="I104" s="164"/>
      <c r="J104" s="155" t="str">
        <f>IF(AND(OR($G$108=4,$G$108=6,$G$108=8),$Q$108="N")," ",IF($Q$108="Y"," ",10))</f>
        <v xml:space="preserve"> </v>
      </c>
      <c r="K104" s="154"/>
      <c r="L104" s="76"/>
      <c r="M104" s="76"/>
      <c r="N104" s="76"/>
      <c r="O104" s="76"/>
      <c r="P104" s="76"/>
      <c r="Q104" s="76"/>
      <c r="R104" s="76"/>
      <c r="S104" s="76"/>
      <c r="T104" s="76"/>
      <c r="U104" s="76"/>
      <c r="V104" s="76"/>
      <c r="W104" s="76"/>
      <c r="X104" s="76"/>
      <c r="Y104" s="76"/>
      <c r="Z104" s="76"/>
      <c r="AA104" s="76"/>
      <c r="AB104" s="76"/>
    </row>
    <row r="105" spans="1:28" ht="12" customHeight="1" x14ac:dyDescent="0.2">
      <c r="A105" s="125"/>
      <c r="B105" s="159"/>
      <c r="C105" s="160"/>
      <c r="D105" s="161"/>
      <c r="E105" s="165"/>
      <c r="F105" s="161"/>
      <c r="G105" s="160"/>
      <c r="H105" s="161"/>
      <c r="I105" s="160"/>
      <c r="J105" s="159"/>
      <c r="K105" s="160"/>
      <c r="L105" s="76"/>
      <c r="M105" s="76"/>
      <c r="N105" s="76"/>
      <c r="O105" s="76"/>
      <c r="P105" s="76"/>
      <c r="Q105" s="76"/>
      <c r="R105" s="76"/>
      <c r="S105" s="76"/>
      <c r="T105" s="76"/>
      <c r="U105" s="76"/>
      <c r="V105" s="76"/>
      <c r="W105" s="76"/>
      <c r="X105" s="76"/>
      <c r="Y105" s="76"/>
      <c r="Z105" s="76"/>
      <c r="AA105" s="76"/>
      <c r="AB105" s="76"/>
    </row>
    <row r="106" spans="1:28" ht="12" customHeight="1" x14ac:dyDescent="0.2">
      <c r="A106" s="125"/>
      <c r="B106" s="166"/>
      <c r="C106" s="166"/>
      <c r="D106" s="166"/>
      <c r="E106" s="166"/>
      <c r="F106" s="166"/>
      <c r="G106" s="166"/>
      <c r="H106" s="166"/>
      <c r="I106" s="166"/>
      <c r="J106" s="76"/>
      <c r="K106" s="76"/>
      <c r="L106" s="76"/>
      <c r="M106" s="76"/>
      <c r="N106" s="76"/>
      <c r="O106" s="76"/>
      <c r="P106" s="76"/>
      <c r="Q106" s="76"/>
      <c r="R106" s="76"/>
      <c r="S106" s="76"/>
      <c r="T106" s="76"/>
      <c r="U106" s="76"/>
      <c r="V106" s="76"/>
      <c r="W106" s="76"/>
      <c r="X106" s="76"/>
      <c r="Y106" s="76"/>
      <c r="Z106" s="76"/>
      <c r="AA106" s="76"/>
      <c r="AB106" s="76"/>
    </row>
    <row r="107" spans="1:28" ht="12" customHeight="1" x14ac:dyDescent="0.2">
      <c r="A107" s="125"/>
      <c r="B107" s="166"/>
      <c r="C107" s="166"/>
      <c r="D107" s="166"/>
      <c r="E107" s="166"/>
      <c r="F107" s="166"/>
      <c r="G107" s="166"/>
      <c r="H107" s="166"/>
      <c r="I107" s="166"/>
      <c r="J107" s="553" t="str">
        <f>IF($D$13="English","Load positions in one line (e.g. weighing belt)?","Belastungsorte in einer Reihe (z.B. Bandwaage)?")</f>
        <v>Load positions in one line (e.g. weighing belt)?</v>
      </c>
      <c r="K107" s="553"/>
      <c r="L107" s="553"/>
      <c r="M107" s="553"/>
      <c r="N107" s="553"/>
      <c r="O107" s="553"/>
      <c r="P107" s="76"/>
      <c r="Q107" s="76"/>
      <c r="R107" s="76"/>
      <c r="S107" s="76"/>
      <c r="T107" s="76"/>
      <c r="U107" s="76"/>
      <c r="V107" s="76"/>
      <c r="W107" s="76"/>
      <c r="X107" s="76"/>
      <c r="Y107" s="76"/>
      <c r="Z107" s="76"/>
      <c r="AA107" s="76"/>
      <c r="AB107" s="76"/>
    </row>
    <row r="108" spans="1:28" s="85" customFormat="1" ht="14.25" customHeight="1" x14ac:dyDescent="0.2">
      <c r="A108" s="125"/>
      <c r="B108" s="98" t="str">
        <f>IF($D$13="English","number of load carrier","Anzahl Auflager")</f>
        <v>number of load carrier</v>
      </c>
      <c r="C108" s="76"/>
      <c r="D108" s="124"/>
      <c r="E108" s="124"/>
      <c r="F108" s="158" t="s">
        <v>13</v>
      </c>
      <c r="G108" s="30">
        <v>4</v>
      </c>
      <c r="H108" s="166"/>
      <c r="I108" s="76"/>
      <c r="J108" s="553"/>
      <c r="K108" s="553"/>
      <c r="L108" s="553"/>
      <c r="M108" s="553"/>
      <c r="N108" s="553"/>
      <c r="O108" s="553"/>
      <c r="P108" s="124"/>
      <c r="Q108" s="20" t="s">
        <v>21</v>
      </c>
      <c r="R108" s="173"/>
      <c r="S108" s="173"/>
      <c r="T108" s="173"/>
      <c r="U108" s="173"/>
      <c r="V108" s="173"/>
      <c r="W108" s="173"/>
      <c r="X108" s="173"/>
      <c r="Y108" s="173"/>
      <c r="Z108" s="173"/>
      <c r="AA108" s="173"/>
      <c r="AB108" s="173"/>
    </row>
    <row r="109" spans="1:28" ht="12.75" x14ac:dyDescent="0.2">
      <c r="A109" s="125"/>
      <c r="B109" s="166"/>
      <c r="C109" s="166"/>
      <c r="D109" s="166"/>
      <c r="E109" s="166"/>
      <c r="F109" s="166"/>
      <c r="G109" s="166"/>
      <c r="H109" s="166"/>
      <c r="I109" s="166"/>
      <c r="J109" s="168"/>
      <c r="K109" s="76"/>
      <c r="L109" s="76"/>
      <c r="M109" s="76"/>
      <c r="N109" s="76"/>
      <c r="O109" s="124"/>
      <c r="P109" s="124"/>
      <c r="Q109" s="124"/>
      <c r="R109" s="76"/>
      <c r="S109" s="76"/>
      <c r="T109" s="76"/>
      <c r="U109" s="76"/>
      <c r="V109" s="76"/>
      <c r="W109" s="76"/>
      <c r="X109" s="76"/>
      <c r="Y109" s="76"/>
      <c r="Z109" s="76"/>
      <c r="AA109" s="76"/>
      <c r="AB109" s="76"/>
    </row>
    <row r="110" spans="1:28" ht="12.75" x14ac:dyDescent="0.2">
      <c r="A110" s="468" t="str">
        <f>IF($D$13="English","load must be about","ungefähre Last")</f>
        <v>load must be about</v>
      </c>
      <c r="B110" s="469"/>
      <c r="C110" s="470" t="s">
        <v>0</v>
      </c>
      <c r="D110" s="471"/>
      <c r="E110" s="472"/>
      <c r="F110" s="169" t="s">
        <v>7</v>
      </c>
      <c r="G110" s="171"/>
      <c r="H110" s="470" t="s">
        <v>8</v>
      </c>
      <c r="I110" s="472"/>
      <c r="J110" s="169" t="s">
        <v>1</v>
      </c>
      <c r="K110" s="171"/>
      <c r="L110" s="172" t="s">
        <v>9</v>
      </c>
      <c r="M110" s="173"/>
      <c r="N110" s="173"/>
      <c r="O110" s="134"/>
      <c r="P110" s="134"/>
      <c r="Q110" s="134"/>
      <c r="R110" s="76"/>
      <c r="S110" s="76"/>
      <c r="T110" s="76"/>
      <c r="U110" s="76"/>
      <c r="V110" s="76"/>
      <c r="W110" s="76"/>
      <c r="X110" s="76"/>
      <c r="Y110" s="76"/>
      <c r="Z110" s="76"/>
      <c r="AA110" s="76"/>
      <c r="AB110" s="76"/>
    </row>
    <row r="111" spans="1:28" ht="12.75" x14ac:dyDescent="0.2">
      <c r="A111" s="450" t="s">
        <v>2</v>
      </c>
      <c r="B111" s="449"/>
      <c r="C111" s="117" t="s">
        <v>3</v>
      </c>
      <c r="D111" s="174" t="s">
        <v>4</v>
      </c>
      <c r="E111" s="118" t="s">
        <v>2</v>
      </c>
      <c r="F111" s="117" t="s">
        <v>2</v>
      </c>
      <c r="G111" s="91"/>
      <c r="H111" s="450" t="s">
        <v>2</v>
      </c>
      <c r="I111" s="426"/>
      <c r="J111" s="120" t="s">
        <v>2</v>
      </c>
      <c r="K111" s="118" t="s">
        <v>3</v>
      </c>
      <c r="L111" s="102" t="s">
        <v>16</v>
      </c>
      <c r="M111" s="76"/>
      <c r="N111" s="76"/>
      <c r="O111" s="124"/>
      <c r="P111" s="124"/>
      <c r="Q111" s="124"/>
      <c r="R111" s="76"/>
      <c r="S111" s="76"/>
      <c r="T111" s="76"/>
      <c r="U111" s="76"/>
      <c r="V111" s="76"/>
      <c r="W111" s="76"/>
      <c r="X111" s="76"/>
      <c r="Y111" s="76"/>
      <c r="Z111" s="76"/>
      <c r="AA111" s="76"/>
      <c r="AB111" s="76"/>
    </row>
    <row r="112" spans="1:28" ht="12.75" x14ac:dyDescent="0.2">
      <c r="A112" s="550">
        <f>ROUND($D$9/($G$108-1),-0.01)</f>
        <v>0</v>
      </c>
      <c r="B112" s="551"/>
      <c r="C112" s="175" t="str">
        <f>IF($D$8=0," ",IF(E112=" "," ",IF(E112&lt;=$D$8,E112/$D$10,E112/$D$11)))</f>
        <v xml:space="preserve"> </v>
      </c>
      <c r="D112" s="176">
        <v>1</v>
      </c>
      <c r="E112" s="93"/>
      <c r="F112" s="531"/>
      <c r="G112" s="523"/>
      <c r="H112" s="507" t="str">
        <f t="shared" ref="H112:H121" si="15">IF(F112=0," ",ABS(E112-F112))</f>
        <v xml:space="preserve"> </v>
      </c>
      <c r="I112" s="508"/>
      <c r="J112" s="217">
        <f>IF(E112=0,0,IF(E112&lt;=$D$8,PRODUCT($D$10,K112),PRODUCT($D$11,K112)))</f>
        <v>0</v>
      </c>
      <c r="K112" s="152">
        <f>IF(C112=0,0,IF(C112&lt;=500,0.5,(IF(C112&lt;=2000,1,IF(C112&gt;2000,1.5," ")))))</f>
        <v>1.5</v>
      </c>
      <c r="L112" s="109" t="str">
        <f>IF(F112=0," ",IF(ABS(H112)&lt;=J112,"Y","N"))</f>
        <v xml:space="preserve"> </v>
      </c>
      <c r="M112" s="76"/>
      <c r="N112" s="129"/>
      <c r="O112" s="124"/>
      <c r="P112" s="124"/>
      <c r="Q112" s="76"/>
      <c r="R112" s="76"/>
      <c r="S112" s="76"/>
      <c r="T112" s="76"/>
      <c r="U112" s="76"/>
      <c r="V112" s="76"/>
      <c r="W112" s="76"/>
      <c r="X112" s="76"/>
      <c r="Y112" s="76"/>
      <c r="Z112" s="76"/>
      <c r="AA112" s="76"/>
      <c r="AB112" s="76"/>
    </row>
    <row r="113" spans="1:28" ht="12.75" x14ac:dyDescent="0.2">
      <c r="A113" s="550">
        <f>ROUND($D$9/($G$108-1),-0.01)</f>
        <v>0</v>
      </c>
      <c r="B113" s="551"/>
      <c r="C113" s="175" t="str">
        <f>IF($D$8=0," ",IF(E113=" "," ",IF(E113&lt;=$D$8,E113/$D$10,E113/$D$11)))</f>
        <v xml:space="preserve"> </v>
      </c>
      <c r="D113" s="176">
        <v>2</v>
      </c>
      <c r="E113" s="218" t="str">
        <f>IF($G$108&gt;1,IF($E$112=0," ",$E$112)," ")</f>
        <v xml:space="preserve"> </v>
      </c>
      <c r="F113" s="531"/>
      <c r="G113" s="523"/>
      <c r="H113" s="507" t="str">
        <f t="shared" si="15"/>
        <v xml:space="preserve"> </v>
      </c>
      <c r="I113" s="508"/>
      <c r="J113" s="217">
        <f t="shared" ref="J113:J121" si="16">IF(E113=" ",0,IF(E113&lt;=$D$8,PRODUCT($D$10,K113),PRODUCT($D$11,K113)))</f>
        <v>0</v>
      </c>
      <c r="K113" s="152">
        <f t="shared" ref="K113:K121" si="17">IF(C113=" ",0,IF(C113&lt;=500,0.5,(IF(C113&lt;=2000,1,IF(C113&gt;2000,1.5," ")))))</f>
        <v>0</v>
      </c>
      <c r="L113" s="109" t="str">
        <f t="shared" ref="L113:L121" si="18">IF(F113=0," ",IF(ABS(H113)&lt;=J113,"Y","N"))</f>
        <v xml:space="preserve"> </v>
      </c>
      <c r="M113" s="124"/>
      <c r="N113" s="178" t="str">
        <f>IF(AND(L112="Y",L113="Y",L114="Y",L115="Y"),"Y","N")</f>
        <v>N</v>
      </c>
      <c r="O113" s="124"/>
      <c r="P113" s="124"/>
      <c r="Q113" s="124"/>
      <c r="R113" s="76"/>
      <c r="S113" s="76"/>
      <c r="T113" s="76"/>
      <c r="U113" s="76"/>
      <c r="V113" s="76"/>
      <c r="W113" s="76"/>
      <c r="X113" s="76"/>
      <c r="Y113" s="76"/>
      <c r="Z113" s="76"/>
      <c r="AA113" s="76"/>
      <c r="AB113" s="76"/>
    </row>
    <row r="114" spans="1:28" ht="12.75" x14ac:dyDescent="0.2">
      <c r="A114" s="550">
        <f>ROUND($D$9/($G$108-1),-0.01)</f>
        <v>0</v>
      </c>
      <c r="B114" s="551"/>
      <c r="C114" s="175" t="str">
        <f>IF($D$8=0," ",IF(E114=" "," ",IF(E114&lt;=$D$8,E114/$D$10,E114/$D$11)))</f>
        <v xml:space="preserve"> </v>
      </c>
      <c r="D114" s="176">
        <v>3</v>
      </c>
      <c r="E114" s="218" t="str">
        <f>IF($G$108&gt;1,IF($E$112=0," ",$E$112)," ")</f>
        <v xml:space="preserve"> </v>
      </c>
      <c r="F114" s="531"/>
      <c r="G114" s="523"/>
      <c r="H114" s="507" t="str">
        <f t="shared" si="15"/>
        <v xml:space="preserve"> </v>
      </c>
      <c r="I114" s="508"/>
      <c r="J114" s="217">
        <f t="shared" si="16"/>
        <v>0</v>
      </c>
      <c r="K114" s="152">
        <f t="shared" si="17"/>
        <v>0</v>
      </c>
      <c r="L114" s="109" t="str">
        <f t="shared" si="18"/>
        <v xml:space="preserve"> </v>
      </c>
      <c r="M114" s="124"/>
      <c r="N114" s="178" t="str">
        <f>IF(AND(L112="Y",L113="Y",L114="Y",L115="Y",L116="Y",L117="Y"),"Y","N")</f>
        <v>N</v>
      </c>
      <c r="O114" s="124"/>
      <c r="P114" s="124"/>
      <c r="Q114" s="124"/>
      <c r="R114" s="76"/>
      <c r="S114" s="76"/>
      <c r="T114" s="76"/>
      <c r="U114" s="76"/>
      <c r="V114" s="76"/>
      <c r="W114" s="76"/>
      <c r="X114" s="76"/>
      <c r="Y114" s="76"/>
      <c r="Z114" s="76"/>
      <c r="AA114" s="76"/>
      <c r="AB114" s="76"/>
    </row>
    <row r="115" spans="1:28" ht="12.75" x14ac:dyDescent="0.2">
      <c r="A115" s="550">
        <f>ROUND($D$9/($G$108-1),-0.01)</f>
        <v>0</v>
      </c>
      <c r="B115" s="551"/>
      <c r="C115" s="175" t="str">
        <f>IF($D$8=0," ",IF(E115=" "," ",IF(E115&lt;=$D$8,E115/$D$10,E115/$D$11)))</f>
        <v xml:space="preserve"> </v>
      </c>
      <c r="D115" s="176">
        <v>4</v>
      </c>
      <c r="E115" s="218" t="str">
        <f>IF($G$108&gt;1,IF($E$112=0," ",$E$112)," ")</f>
        <v xml:space="preserve"> </v>
      </c>
      <c r="F115" s="531"/>
      <c r="G115" s="523"/>
      <c r="H115" s="507" t="str">
        <f t="shared" si="15"/>
        <v xml:space="preserve"> </v>
      </c>
      <c r="I115" s="508"/>
      <c r="J115" s="217">
        <f t="shared" si="16"/>
        <v>0</v>
      </c>
      <c r="K115" s="152">
        <f t="shared" si="17"/>
        <v>0</v>
      </c>
      <c r="L115" s="109" t="str">
        <f t="shared" si="18"/>
        <v xml:space="preserve"> </v>
      </c>
      <c r="M115" s="124"/>
      <c r="N115" s="178" t="str">
        <f>IF(AND(L112="Y",L113="Y",L114="Y",L115="Y",L116="Y",L117="Y",L118="Y",L119="Y"),"Y","N")</f>
        <v>N</v>
      </c>
      <c r="O115" s="124"/>
      <c r="P115" s="124"/>
      <c r="Q115" s="124"/>
      <c r="R115" s="76"/>
      <c r="S115" s="76"/>
      <c r="T115" s="76"/>
      <c r="U115" s="76"/>
      <c r="V115" s="76"/>
      <c r="W115" s="76"/>
      <c r="X115" s="76"/>
      <c r="Y115" s="76"/>
      <c r="Z115" s="76"/>
      <c r="AA115" s="76"/>
      <c r="AB115" s="76"/>
    </row>
    <row r="116" spans="1:28" ht="12.75" x14ac:dyDescent="0.2">
      <c r="A116" s="550" t="str">
        <f>IF(G108=4," ",ROUND($D$9/($G$108-1),-0.01))</f>
        <v xml:space="preserve"> </v>
      </c>
      <c r="B116" s="551"/>
      <c r="C116" s="175" t="str">
        <f t="shared" ref="C116:C121" si="19">IF(E116=" "," ",IF(E116&lt;=$D$8,E116/$D$10,E116/$D$11))</f>
        <v xml:space="preserve"> </v>
      </c>
      <c r="D116" s="176">
        <v>5</v>
      </c>
      <c r="E116" s="218" t="str">
        <f>IF($G$108&gt;4,IF($E$112=0," ",$E$112)," ")</f>
        <v xml:space="preserve"> </v>
      </c>
      <c r="F116" s="531"/>
      <c r="G116" s="523"/>
      <c r="H116" s="507" t="str">
        <f t="shared" si="15"/>
        <v xml:space="preserve"> </v>
      </c>
      <c r="I116" s="508"/>
      <c r="J116" s="217">
        <f t="shared" si="16"/>
        <v>0</v>
      </c>
      <c r="K116" s="152">
        <f t="shared" si="17"/>
        <v>0</v>
      </c>
      <c r="L116" s="109" t="str">
        <f t="shared" si="18"/>
        <v xml:space="preserve"> </v>
      </c>
      <c r="M116" s="124"/>
      <c r="N116" s="178" t="str">
        <f>IF(AND(L112="Y",L113="Y",L114="Y",L115="Y",L116="Y",L117="Y",L118="Y",L119="Y",L120="Y",L121="Y"),"Y","N")</f>
        <v>N</v>
      </c>
      <c r="O116" s="124"/>
      <c r="P116" s="124"/>
      <c r="Q116" s="124"/>
      <c r="R116" s="76"/>
      <c r="S116" s="76"/>
      <c r="T116" s="76"/>
      <c r="U116" s="76"/>
      <c r="V116" s="76"/>
      <c r="W116" s="76"/>
      <c r="X116" s="76"/>
      <c r="Y116" s="76"/>
      <c r="Z116" s="76"/>
      <c r="AA116" s="76"/>
      <c r="AB116" s="76"/>
    </row>
    <row r="117" spans="1:28" ht="12.75" x14ac:dyDescent="0.2">
      <c r="A117" s="550" t="str">
        <f>IF(G108=4," ",ROUND($D$9/($G$108-1),-0.01))</f>
        <v xml:space="preserve"> </v>
      </c>
      <c r="B117" s="551"/>
      <c r="C117" s="175" t="str">
        <f t="shared" si="19"/>
        <v xml:space="preserve"> </v>
      </c>
      <c r="D117" s="176">
        <v>6</v>
      </c>
      <c r="E117" s="218" t="str">
        <f>IF($G$108&gt;4,IF($E$112=0," ",$E$112)," ")</f>
        <v xml:space="preserve"> </v>
      </c>
      <c r="F117" s="531"/>
      <c r="G117" s="523"/>
      <c r="H117" s="507" t="str">
        <f t="shared" si="15"/>
        <v xml:space="preserve"> </v>
      </c>
      <c r="I117" s="508"/>
      <c r="J117" s="217">
        <f t="shared" si="16"/>
        <v>0</v>
      </c>
      <c r="K117" s="152">
        <f t="shared" si="17"/>
        <v>0</v>
      </c>
      <c r="L117" s="109" t="str">
        <f t="shared" si="18"/>
        <v xml:space="preserve"> </v>
      </c>
      <c r="M117" s="124"/>
      <c r="N117" s="124"/>
      <c r="O117" s="124"/>
      <c r="P117" s="124"/>
      <c r="Q117" s="124"/>
      <c r="R117" s="76"/>
      <c r="S117" s="76"/>
      <c r="T117" s="76"/>
      <c r="U117" s="76"/>
      <c r="V117" s="76"/>
      <c r="W117" s="76"/>
      <c r="X117" s="76"/>
      <c r="Y117" s="76"/>
      <c r="Z117" s="76"/>
      <c r="AA117" s="76"/>
      <c r="AB117" s="76"/>
    </row>
    <row r="118" spans="1:28" ht="12.75" x14ac:dyDescent="0.2">
      <c r="A118" s="550" t="str">
        <f>IF(G108&lt;8," ",ROUND($D$9/($G$108-1),-0.01))</f>
        <v xml:space="preserve"> </v>
      </c>
      <c r="B118" s="551"/>
      <c r="C118" s="175" t="str">
        <f t="shared" si="19"/>
        <v xml:space="preserve"> </v>
      </c>
      <c r="D118" s="176">
        <v>7</v>
      </c>
      <c r="E118" s="218" t="str">
        <f>IF($G$108&gt;6,IF($E$112=0," ",$E$112)," ")</f>
        <v xml:space="preserve"> </v>
      </c>
      <c r="F118" s="531"/>
      <c r="G118" s="523"/>
      <c r="H118" s="507" t="str">
        <f t="shared" si="15"/>
        <v xml:space="preserve"> </v>
      </c>
      <c r="I118" s="508"/>
      <c r="J118" s="217">
        <f t="shared" si="16"/>
        <v>0</v>
      </c>
      <c r="K118" s="152">
        <f t="shared" si="17"/>
        <v>0</v>
      </c>
      <c r="L118" s="109" t="str">
        <f t="shared" si="18"/>
        <v xml:space="preserve"> </v>
      </c>
      <c r="M118" s="124"/>
      <c r="N118" s="124"/>
      <c r="O118" s="124"/>
      <c r="P118" s="124"/>
      <c r="Q118" s="124"/>
      <c r="R118" s="76"/>
      <c r="S118" s="76"/>
      <c r="T118" s="76"/>
      <c r="U118" s="76"/>
      <c r="V118" s="76"/>
      <c r="W118" s="76"/>
      <c r="X118" s="76"/>
      <c r="Y118" s="76"/>
      <c r="Z118" s="76"/>
      <c r="AA118" s="76"/>
      <c r="AB118" s="76"/>
    </row>
    <row r="119" spans="1:28" ht="12.75" x14ac:dyDescent="0.2">
      <c r="A119" s="550" t="str">
        <f>IF(G108&lt;8," ",ROUND($D$9/($G$108-1),-0.01))</f>
        <v xml:space="preserve"> </v>
      </c>
      <c r="B119" s="551"/>
      <c r="C119" s="175" t="str">
        <f t="shared" si="19"/>
        <v xml:space="preserve"> </v>
      </c>
      <c r="D119" s="176">
        <v>8</v>
      </c>
      <c r="E119" s="218" t="str">
        <f>IF($G$108&gt;6,IF($E$112=0," ",$E$112)," ")</f>
        <v xml:space="preserve"> </v>
      </c>
      <c r="F119" s="531"/>
      <c r="G119" s="552"/>
      <c r="H119" s="507" t="str">
        <f t="shared" si="15"/>
        <v xml:space="preserve"> </v>
      </c>
      <c r="I119" s="508"/>
      <c r="J119" s="217">
        <f t="shared" si="16"/>
        <v>0</v>
      </c>
      <c r="K119" s="152">
        <f t="shared" si="17"/>
        <v>0</v>
      </c>
      <c r="L119" s="109" t="str">
        <f t="shared" si="18"/>
        <v xml:space="preserve"> </v>
      </c>
      <c r="M119" s="124"/>
      <c r="N119" s="124"/>
      <c r="O119" s="124"/>
      <c r="P119" s="124"/>
      <c r="Q119" s="124"/>
      <c r="R119" s="76"/>
      <c r="S119" s="76"/>
      <c r="T119" s="76"/>
      <c r="U119" s="76"/>
      <c r="V119" s="76"/>
      <c r="W119" s="76"/>
      <c r="X119" s="76"/>
      <c r="Y119" s="76"/>
      <c r="Z119" s="76"/>
      <c r="AA119" s="76"/>
      <c r="AB119" s="76"/>
    </row>
    <row r="120" spans="1:28" ht="12.75" x14ac:dyDescent="0.2">
      <c r="A120" s="550" t="str">
        <f>IF(G108&lt;10," ",ROUND($D$9/($G$108-1),-0.01))</f>
        <v xml:space="preserve"> </v>
      </c>
      <c r="B120" s="551"/>
      <c r="C120" s="175" t="str">
        <f t="shared" si="19"/>
        <v xml:space="preserve"> </v>
      </c>
      <c r="D120" s="176">
        <v>9</v>
      </c>
      <c r="E120" s="218" t="str">
        <f>IF($G$108&gt;8,IF($E$112=0," ",$E$112)," ")</f>
        <v xml:space="preserve"> </v>
      </c>
      <c r="F120" s="531"/>
      <c r="G120" s="523"/>
      <c r="H120" s="507" t="str">
        <f t="shared" si="15"/>
        <v xml:space="preserve"> </v>
      </c>
      <c r="I120" s="508"/>
      <c r="J120" s="217">
        <f t="shared" si="16"/>
        <v>0</v>
      </c>
      <c r="K120" s="152">
        <f t="shared" si="17"/>
        <v>0</v>
      </c>
      <c r="L120" s="109" t="str">
        <f t="shared" si="18"/>
        <v xml:space="preserve"> </v>
      </c>
      <c r="M120" s="124"/>
      <c r="N120" s="124"/>
      <c r="O120" s="124"/>
      <c r="P120" s="124"/>
      <c r="Q120" s="124"/>
      <c r="R120" s="76"/>
      <c r="S120" s="76"/>
      <c r="T120" s="76"/>
      <c r="U120" s="76"/>
      <c r="V120" s="76"/>
      <c r="W120" s="76"/>
      <c r="X120" s="76"/>
      <c r="Y120" s="76"/>
      <c r="Z120" s="76"/>
      <c r="AA120" s="76"/>
      <c r="AB120" s="76"/>
    </row>
    <row r="121" spans="1:28" ht="12.75" x14ac:dyDescent="0.2">
      <c r="A121" s="550" t="str">
        <f>IF(G108&lt;10," ",ROUND($D$9/($G$108-1),-0.01))</f>
        <v xml:space="preserve"> </v>
      </c>
      <c r="B121" s="551"/>
      <c r="C121" s="175" t="str">
        <f t="shared" si="19"/>
        <v xml:space="preserve"> </v>
      </c>
      <c r="D121" s="176">
        <v>10</v>
      </c>
      <c r="E121" s="218" t="str">
        <f>IF($G$108&gt;8,IF($E$112=0," ",$E$112)," ")</f>
        <v xml:space="preserve"> </v>
      </c>
      <c r="F121" s="531"/>
      <c r="G121" s="552"/>
      <c r="H121" s="507" t="str">
        <f t="shared" si="15"/>
        <v xml:space="preserve"> </v>
      </c>
      <c r="I121" s="508"/>
      <c r="J121" s="217">
        <f t="shared" si="16"/>
        <v>0</v>
      </c>
      <c r="K121" s="152">
        <f t="shared" si="17"/>
        <v>0</v>
      </c>
      <c r="L121" s="109" t="str">
        <f t="shared" si="18"/>
        <v xml:space="preserve"> </v>
      </c>
      <c r="M121" s="124"/>
      <c r="N121" s="124"/>
      <c r="O121" s="124"/>
      <c r="P121" s="124"/>
      <c r="Q121" s="124"/>
      <c r="R121" s="76"/>
      <c r="S121" s="76"/>
      <c r="T121" s="76"/>
      <c r="U121" s="76"/>
      <c r="V121" s="76"/>
      <c r="W121" s="76"/>
      <c r="X121" s="76"/>
      <c r="Y121" s="76"/>
      <c r="Z121" s="76"/>
      <c r="AA121" s="76"/>
      <c r="AB121" s="76"/>
    </row>
    <row r="122" spans="1:28" ht="15.75" customHeight="1" x14ac:dyDescent="0.2">
      <c r="A122" s="76"/>
      <c r="B122" s="76"/>
      <c r="C122" s="76"/>
      <c r="D122" s="76"/>
      <c r="E122" s="76"/>
      <c r="F122" s="495"/>
      <c r="G122" s="495"/>
      <c r="H122" s="78"/>
      <c r="I122" s="166"/>
      <c r="J122" s="136"/>
      <c r="K122" s="180" t="str">
        <f>IF($D$13="English","Test passed?","Test bestanden?")</f>
        <v>Test passed?</v>
      </c>
      <c r="L122" s="109" t="str">
        <f>IF($G$108=4,$N$113,IF($G$108=6,$N$114,IF($G$108=8,$N$115,IF($G$108=10,$N$116,"N"))))</f>
        <v>N</v>
      </c>
      <c r="M122" s="124"/>
      <c r="N122" s="129"/>
      <c r="O122" s="124"/>
      <c r="P122" s="124"/>
      <c r="Q122" s="124"/>
      <c r="R122" s="76"/>
      <c r="S122" s="76"/>
      <c r="T122" s="76"/>
      <c r="U122" s="76"/>
      <c r="V122" s="76"/>
      <c r="W122" s="76"/>
      <c r="X122" s="76"/>
      <c r="Y122" s="76"/>
      <c r="Z122" s="76"/>
      <c r="AA122" s="76"/>
      <c r="AB122" s="76"/>
    </row>
    <row r="123" spans="1:28" ht="12.75" x14ac:dyDescent="0.2">
      <c r="A123" s="76"/>
      <c r="B123" s="76"/>
      <c r="C123" s="76"/>
      <c r="D123" s="76"/>
      <c r="E123" s="76"/>
      <c r="F123" s="179"/>
      <c r="G123" s="179"/>
      <c r="H123" s="78"/>
      <c r="I123" s="166"/>
      <c r="J123" s="136"/>
      <c r="K123" s="180"/>
      <c r="L123" s="132"/>
      <c r="M123" s="124"/>
      <c r="N123" s="129"/>
      <c r="O123" s="124"/>
      <c r="P123" s="124"/>
      <c r="Q123" s="124"/>
      <c r="R123" s="76"/>
      <c r="S123" s="76"/>
      <c r="T123" s="76"/>
      <c r="U123" s="76"/>
      <c r="V123" s="76"/>
      <c r="W123" s="76"/>
      <c r="X123" s="76"/>
      <c r="Y123" s="76"/>
      <c r="Z123" s="76"/>
      <c r="AA123" s="76"/>
      <c r="AB123" s="76"/>
    </row>
    <row r="124" spans="1:28" s="86" customFormat="1" ht="12.75" customHeight="1" x14ac:dyDescent="0.2">
      <c r="A124" s="76"/>
      <c r="B124" s="87"/>
      <c r="C124" s="88"/>
      <c r="D124" s="76"/>
      <c r="E124" s="76"/>
      <c r="F124" s="76"/>
      <c r="G124" s="78"/>
      <c r="H124" s="78"/>
      <c r="I124" s="78"/>
      <c r="J124" s="78"/>
      <c r="K124" s="76"/>
      <c r="L124" s="77"/>
      <c r="M124" s="79"/>
      <c r="N124" s="76"/>
      <c r="O124" s="79"/>
      <c r="P124" s="136"/>
      <c r="Q124" s="136"/>
      <c r="R124" s="186"/>
      <c r="S124" s="186"/>
      <c r="T124" s="186"/>
      <c r="U124" s="186"/>
      <c r="V124" s="186"/>
      <c r="W124" s="186"/>
      <c r="X124" s="186"/>
      <c r="Y124" s="186"/>
      <c r="Z124" s="186"/>
      <c r="AA124" s="186"/>
      <c r="AB124" s="186"/>
    </row>
    <row r="125" spans="1:28" ht="12.75" customHeight="1" x14ac:dyDescent="0.2">
      <c r="A125" s="94" t="str">
        <f>IF($D$13="English","7.  Earth Gravity","7. Fallbeschleunigung")</f>
        <v>7.  Earth Gravity</v>
      </c>
      <c r="B125" s="188"/>
      <c r="C125" s="189"/>
      <c r="D125" s="189"/>
      <c r="E125" s="190"/>
      <c r="F125" s="190"/>
      <c r="G125" s="190"/>
      <c r="H125" s="191"/>
      <c r="I125" s="191"/>
      <c r="J125" s="190"/>
      <c r="K125" s="190"/>
      <c r="L125" s="192"/>
      <c r="M125" s="192"/>
      <c r="N125" s="193"/>
      <c r="O125" s="194"/>
      <c r="P125" s="195"/>
      <c r="Q125" s="76"/>
      <c r="R125" s="76"/>
      <c r="S125" s="76"/>
      <c r="T125" s="76"/>
      <c r="U125" s="76"/>
      <c r="V125" s="76"/>
      <c r="W125" s="76"/>
      <c r="X125" s="76"/>
      <c r="Y125" s="76"/>
      <c r="Z125" s="76"/>
      <c r="AA125" s="76"/>
      <c r="AB125" s="76"/>
    </row>
    <row r="126" spans="1:28" ht="12.75" customHeight="1" x14ac:dyDescent="0.2">
      <c r="A126" s="94" t="str">
        <f>IF($D$13="English","Verification for: g=","Prüfung für: g=")</f>
        <v>Verification for: g=</v>
      </c>
      <c r="B126" s="188"/>
      <c r="C126" s="189"/>
      <c r="D126" s="496"/>
      <c r="E126" s="497"/>
      <c r="F126" s="190"/>
      <c r="G126" s="190"/>
      <c r="H126" s="26" t="s">
        <v>35</v>
      </c>
      <c r="I126" s="94" t="str">
        <f>IF($D$13="English","Not required","vernachlässigbar")</f>
        <v>Not required</v>
      </c>
      <c r="J126" s="190"/>
      <c r="K126" s="190"/>
      <c r="L126" s="192"/>
      <c r="M126" s="192"/>
      <c r="N126" s="76"/>
      <c r="O126" s="76"/>
      <c r="P126" s="76"/>
      <c r="Q126" s="76"/>
      <c r="R126" s="76"/>
      <c r="S126" s="76"/>
      <c r="T126" s="76"/>
      <c r="U126" s="76"/>
      <c r="V126" s="76"/>
      <c r="W126" s="76"/>
      <c r="X126" s="76"/>
      <c r="Y126" s="76"/>
      <c r="Z126" s="76"/>
      <c r="AA126" s="76"/>
      <c r="AB126" s="76"/>
    </row>
    <row r="127" spans="1:28" ht="12.75" x14ac:dyDescent="0.2">
      <c r="A127" s="196"/>
      <c r="B127" s="188"/>
      <c r="C127" s="189"/>
      <c r="D127" s="496"/>
      <c r="E127" s="497"/>
      <c r="F127" s="190"/>
      <c r="G127" s="190"/>
      <c r="H127" s="191"/>
      <c r="I127" s="191"/>
      <c r="J127" s="190"/>
      <c r="K127" s="190"/>
      <c r="L127" s="192"/>
      <c r="M127" s="192"/>
      <c r="N127" s="76"/>
      <c r="O127" s="76"/>
      <c r="P127" s="76"/>
      <c r="Q127" s="76"/>
      <c r="R127" s="76"/>
      <c r="S127" s="76"/>
      <c r="T127" s="76"/>
      <c r="U127" s="76"/>
      <c r="V127" s="76"/>
      <c r="W127" s="76"/>
      <c r="X127" s="76"/>
      <c r="Y127" s="76"/>
      <c r="Z127" s="76"/>
      <c r="AA127" s="76"/>
      <c r="AB127" s="76"/>
    </row>
    <row r="128" spans="1:28" ht="12.75" x14ac:dyDescent="0.2">
      <c r="A128" s="196"/>
      <c r="B128" s="188"/>
      <c r="C128" s="189"/>
      <c r="D128" s="189"/>
      <c r="E128" s="189"/>
      <c r="F128" s="190"/>
      <c r="G128" s="190"/>
      <c r="H128" s="191"/>
      <c r="I128" s="191"/>
      <c r="J128" s="190"/>
      <c r="K128" s="190"/>
      <c r="L128" s="192"/>
      <c r="M128" s="192"/>
      <c r="N128" s="76"/>
      <c r="O128" s="76"/>
      <c r="P128" s="76"/>
      <c r="Q128" s="76"/>
      <c r="R128" s="76"/>
      <c r="S128" s="76"/>
      <c r="T128" s="76"/>
      <c r="U128" s="76"/>
      <c r="V128" s="76"/>
      <c r="W128" s="76"/>
      <c r="X128" s="76"/>
      <c r="Y128" s="76"/>
      <c r="Z128" s="76"/>
      <c r="AA128" s="76"/>
      <c r="AB128" s="76"/>
    </row>
    <row r="129" spans="1:28" s="1" customFormat="1" ht="12.75" customHeight="1" x14ac:dyDescent="0.25">
      <c r="A129" s="197" t="str">
        <f>IF($D$13="English","place of installation:","Ort der Inbetriebnahme:")</f>
        <v>place of installation:</v>
      </c>
      <c r="B129" s="76"/>
      <c r="C129" s="76"/>
      <c r="D129" s="76"/>
      <c r="E129" s="412"/>
      <c r="F129" s="492"/>
      <c r="G129" s="493"/>
      <c r="H129" s="493"/>
      <c r="I129" s="493"/>
      <c r="J129" s="493"/>
      <c r="K129" s="493"/>
      <c r="L129" s="493"/>
      <c r="M129" s="493"/>
      <c r="N129" s="493"/>
      <c r="O129" s="493"/>
      <c r="P129" s="493"/>
      <c r="Q129" s="493"/>
    </row>
    <row r="130" spans="1:28" s="1" customFormat="1" ht="12.75" customHeight="1" x14ac:dyDescent="0.25">
      <c r="A130" s="276"/>
      <c r="B130" s="76"/>
      <c r="C130" s="76"/>
      <c r="D130" s="76"/>
      <c r="E130" s="412"/>
      <c r="F130" s="492"/>
      <c r="G130" s="493"/>
      <c r="H130" s="493"/>
      <c r="I130" s="493"/>
      <c r="J130" s="493"/>
      <c r="K130" s="493"/>
      <c r="L130" s="493"/>
      <c r="M130" s="493"/>
      <c r="N130" s="493"/>
      <c r="O130" s="493"/>
      <c r="P130" s="493"/>
      <c r="Q130" s="493"/>
    </row>
    <row r="131" spans="1:28" x14ac:dyDescent="0.2">
      <c r="A131" s="97"/>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row>
    <row r="132" spans="1:28" ht="15" x14ac:dyDescent="0.25">
      <c r="A132" s="197" t="str">
        <f>IF($D$13="English","Calibration Counter C:","Kalibrierzähler C:")</f>
        <v>Calibration Counter C:</v>
      </c>
      <c r="B132" s="76"/>
      <c r="C132" s="76"/>
      <c r="D132" s="76"/>
      <c r="E132" s="490"/>
      <c r="F132" s="491"/>
      <c r="G132" s="136"/>
      <c r="H132" s="190"/>
      <c r="I132" s="190"/>
      <c r="J132" s="190"/>
      <c r="K132" s="190"/>
      <c r="L132" s="192"/>
      <c r="M132" s="192"/>
      <c r="N132" s="76"/>
      <c r="O132" s="76"/>
      <c r="P132" s="76"/>
      <c r="Q132" s="76"/>
      <c r="R132" s="76"/>
      <c r="S132" s="76"/>
      <c r="T132" s="76"/>
      <c r="U132" s="76"/>
      <c r="V132" s="76"/>
      <c r="W132" s="76"/>
      <c r="X132" s="76"/>
      <c r="Y132" s="76"/>
      <c r="Z132" s="76"/>
      <c r="AA132" s="76"/>
      <c r="AB132" s="76"/>
    </row>
    <row r="133" spans="1:28" ht="12.75" customHeight="1" x14ac:dyDescent="0.2">
      <c r="A133" s="97"/>
      <c r="B133" s="76"/>
      <c r="C133" s="76"/>
      <c r="D133" s="76"/>
      <c r="E133" s="76"/>
      <c r="F133" s="76"/>
      <c r="G133" s="136"/>
      <c r="H133" s="190"/>
      <c r="I133" s="190"/>
      <c r="J133" s="190"/>
      <c r="K133" s="190"/>
      <c r="L133" s="192"/>
      <c r="M133" s="192"/>
      <c r="N133" s="76"/>
      <c r="O133" s="76"/>
      <c r="P133" s="76"/>
      <c r="Q133" s="76"/>
      <c r="R133" s="76"/>
      <c r="S133" s="76"/>
      <c r="T133" s="76"/>
      <c r="U133" s="76"/>
      <c r="V133" s="76"/>
      <c r="W133" s="76"/>
      <c r="X133" s="76"/>
      <c r="Y133" s="76"/>
      <c r="Z133" s="76"/>
      <c r="AA133" s="76"/>
      <c r="AB133" s="76"/>
    </row>
    <row r="134" spans="1:28" ht="13.5" customHeight="1" x14ac:dyDescent="0.25">
      <c r="A134" s="198"/>
      <c r="B134" s="198" t="str">
        <f>IF($D$13="English","Note:  If the scale  fails any test, it should not be used!","Anmerkung: Falls ein Test nicht bestanden ist, ist die Waage nicht eichfähig!")</f>
        <v>Note:  If the scale  fails any test, it should not be used!</v>
      </c>
      <c r="C134" s="199"/>
      <c r="D134" s="190"/>
      <c r="E134" s="190"/>
      <c r="F134" s="190"/>
      <c r="G134" s="76"/>
      <c r="H134" s="76"/>
      <c r="I134" s="76"/>
      <c r="J134" s="76"/>
      <c r="K134" s="76"/>
      <c r="L134" s="76"/>
      <c r="M134" s="76"/>
      <c r="N134" s="76"/>
      <c r="O134" s="76"/>
      <c r="P134" s="76"/>
      <c r="Q134" s="76"/>
      <c r="R134" s="76"/>
      <c r="S134" s="76"/>
      <c r="T134" s="76"/>
      <c r="U134" s="76"/>
      <c r="V134" s="76"/>
      <c r="W134" s="76"/>
      <c r="X134" s="76"/>
      <c r="Y134" s="76"/>
      <c r="Z134" s="76"/>
      <c r="AA134" s="76"/>
      <c r="AB134" s="76"/>
    </row>
    <row r="135" spans="1:28" ht="12.75" customHeight="1" x14ac:dyDescent="0.2"/>
    <row r="136" spans="1:28" ht="12.75" customHeight="1" x14ac:dyDescent="0.2"/>
    <row r="137" spans="1:28" ht="17.25" customHeight="1" x14ac:dyDescent="0.2"/>
    <row r="138" spans="1:28" ht="12.75" customHeight="1" x14ac:dyDescent="0.2"/>
    <row r="139" spans="1:28" ht="12.75" customHeight="1" x14ac:dyDescent="0.2"/>
    <row r="140" spans="1:28" ht="15" customHeight="1" x14ac:dyDescent="0.25">
      <c r="B140" s="73"/>
      <c r="C140" s="74"/>
      <c r="D140" s="74"/>
    </row>
    <row r="141" spans="1:28" ht="12.75" customHeight="1" x14ac:dyDescent="0.2">
      <c r="B141" s="72"/>
      <c r="C141" s="72"/>
      <c r="D141" s="72"/>
      <c r="F141" s="46"/>
      <c r="H141" s="82"/>
      <c r="I141" s="81"/>
    </row>
    <row r="142" spans="1:28" ht="12.75" customHeight="1" x14ac:dyDescent="0.2">
      <c r="B142" s="72"/>
      <c r="C142" s="72"/>
      <c r="D142" s="72"/>
      <c r="F142" s="46"/>
      <c r="H142" s="82"/>
      <c r="I142" s="81"/>
    </row>
    <row r="143" spans="1:28" ht="13.5" customHeight="1" x14ac:dyDescent="0.2">
      <c r="B143" s="72"/>
      <c r="C143" s="72"/>
      <c r="D143" s="72"/>
      <c r="F143" s="46"/>
      <c r="H143" s="82"/>
      <c r="I143" s="81"/>
    </row>
    <row r="144" spans="1:28" ht="12.75" customHeight="1" x14ac:dyDescent="0.2">
      <c r="B144" s="72"/>
      <c r="C144" s="72"/>
      <c r="D144" s="72"/>
      <c r="F144" s="46"/>
      <c r="H144" s="82"/>
      <c r="I144" s="81"/>
    </row>
    <row r="145" spans="2:9" ht="12.75" customHeight="1" x14ac:dyDescent="0.2">
      <c r="B145" s="72"/>
      <c r="C145" s="72"/>
      <c r="D145" s="72"/>
      <c r="F145" s="46"/>
      <c r="H145" s="82"/>
      <c r="I145" s="81"/>
    </row>
    <row r="146" spans="2:9" ht="12.75" x14ac:dyDescent="0.2">
      <c r="B146" s="72"/>
      <c r="C146" s="72"/>
      <c r="D146" s="72"/>
      <c r="F146" s="46"/>
      <c r="H146" s="82"/>
      <c r="I146" s="81"/>
    </row>
    <row r="147" spans="2:9" ht="12.75" x14ac:dyDescent="0.2">
      <c r="B147" s="72"/>
      <c r="C147" s="72"/>
      <c r="D147" s="72"/>
      <c r="F147" s="46"/>
      <c r="H147" s="82"/>
      <c r="I147" s="81"/>
    </row>
    <row r="148" spans="2:9" ht="12.75" x14ac:dyDescent="0.2">
      <c r="B148" s="72"/>
      <c r="C148" s="72"/>
      <c r="D148" s="72"/>
      <c r="F148" s="46"/>
      <c r="H148" s="82"/>
      <c r="I148" s="81"/>
    </row>
    <row r="149" spans="2:9" ht="12.75" x14ac:dyDescent="0.2">
      <c r="B149" s="72"/>
      <c r="C149" s="72"/>
      <c r="D149" s="72"/>
    </row>
    <row r="150" spans="2:9" ht="12.75" x14ac:dyDescent="0.2">
      <c r="B150" s="72"/>
      <c r="C150" s="72"/>
      <c r="D150" s="72"/>
      <c r="F150" s="46"/>
      <c r="H150" s="82"/>
      <c r="I150" s="81"/>
    </row>
    <row r="151" spans="2:9" ht="12.75" x14ac:dyDescent="0.2">
      <c r="B151" s="72"/>
      <c r="C151" s="72"/>
      <c r="D151" s="72"/>
      <c r="F151" s="46"/>
      <c r="H151" s="82"/>
      <c r="I151" s="81"/>
    </row>
    <row r="152" spans="2:9" ht="12.75" x14ac:dyDescent="0.2">
      <c r="B152" s="72"/>
      <c r="C152" s="72"/>
      <c r="D152" s="72"/>
      <c r="F152" s="46"/>
      <c r="H152" s="82"/>
      <c r="I152" s="81"/>
    </row>
    <row r="153" spans="2:9" ht="12.75" x14ac:dyDescent="0.2">
      <c r="B153" s="72"/>
      <c r="C153" s="72"/>
      <c r="D153" s="72"/>
      <c r="F153" s="46"/>
      <c r="H153" s="82"/>
      <c r="I153" s="81"/>
    </row>
    <row r="154" spans="2:9" ht="12.75" x14ac:dyDescent="0.2">
      <c r="B154" s="72"/>
      <c r="C154" s="72"/>
      <c r="D154" s="72"/>
      <c r="F154" s="46"/>
      <c r="H154" s="82"/>
      <c r="I154" s="81"/>
    </row>
    <row r="155" spans="2:9" ht="12.75" x14ac:dyDescent="0.2">
      <c r="B155" s="72"/>
      <c r="C155" s="72"/>
      <c r="D155" s="72"/>
      <c r="F155" s="46"/>
      <c r="H155" s="82"/>
      <c r="I155" s="81"/>
    </row>
    <row r="156" spans="2:9" ht="12.75" x14ac:dyDescent="0.2">
      <c r="B156" s="72"/>
      <c r="C156" s="72"/>
      <c r="D156" s="72"/>
      <c r="F156" s="46"/>
      <c r="H156" s="82"/>
      <c r="I156" s="81"/>
    </row>
    <row r="157" spans="2:9" ht="12.75" x14ac:dyDescent="0.2">
      <c r="B157" s="72"/>
      <c r="C157" s="72"/>
      <c r="D157" s="72"/>
      <c r="F157" s="46"/>
      <c r="H157" s="82"/>
      <c r="I157" s="81"/>
    </row>
    <row r="158" spans="2:9" ht="12.75" x14ac:dyDescent="0.2">
      <c r="B158" s="72"/>
      <c r="C158" s="72"/>
      <c r="D158" s="72"/>
    </row>
    <row r="159" spans="2:9" ht="12.75" x14ac:dyDescent="0.2">
      <c r="B159" s="72"/>
      <c r="C159" s="72"/>
      <c r="D159" s="72"/>
    </row>
    <row r="160" spans="2:9" ht="12.75" x14ac:dyDescent="0.2">
      <c r="B160" s="72"/>
      <c r="C160" s="72"/>
      <c r="D160" s="72"/>
    </row>
    <row r="161" spans="2:4" ht="12.75" x14ac:dyDescent="0.2">
      <c r="B161" s="72"/>
      <c r="C161" s="72"/>
      <c r="D161" s="72"/>
    </row>
    <row r="162" spans="2:4" ht="12.75" x14ac:dyDescent="0.2">
      <c r="B162" s="72"/>
      <c r="C162" s="72"/>
      <c r="D162" s="72"/>
    </row>
    <row r="163" spans="2:4" ht="12.75" x14ac:dyDescent="0.2">
      <c r="B163" s="72"/>
      <c r="C163" s="72"/>
      <c r="D163" s="72"/>
    </row>
    <row r="164" spans="2:4" ht="12.75" x14ac:dyDescent="0.2">
      <c r="B164" s="72"/>
      <c r="C164" s="72"/>
      <c r="D164" s="72"/>
    </row>
    <row r="165" spans="2:4" ht="12.75" x14ac:dyDescent="0.2">
      <c r="B165" s="72"/>
      <c r="C165" s="72"/>
      <c r="D165" s="72"/>
    </row>
    <row r="166" spans="2:4" ht="12.75" x14ac:dyDescent="0.2">
      <c r="B166" s="72"/>
      <c r="C166" s="72"/>
      <c r="D166" s="72"/>
    </row>
    <row r="167" spans="2:4" ht="12.75" x14ac:dyDescent="0.2">
      <c r="B167" s="72"/>
      <c r="C167" s="72"/>
      <c r="D167" s="72"/>
    </row>
    <row r="168" spans="2:4" ht="12.75" x14ac:dyDescent="0.2">
      <c r="B168" s="72"/>
      <c r="C168" s="72"/>
      <c r="D168" s="72"/>
    </row>
    <row r="169" spans="2:4" ht="12.75" x14ac:dyDescent="0.2">
      <c r="B169" s="72"/>
      <c r="C169" s="72"/>
      <c r="D169" s="72"/>
    </row>
    <row r="170" spans="2:4" ht="12.75" x14ac:dyDescent="0.2">
      <c r="B170" s="72"/>
      <c r="C170" s="72"/>
      <c r="D170" s="72"/>
    </row>
    <row r="171" spans="2:4" ht="12.75" x14ac:dyDescent="0.2">
      <c r="B171" s="72"/>
      <c r="C171" s="72"/>
      <c r="D171" s="72"/>
    </row>
    <row r="172" spans="2:4" ht="12.75" x14ac:dyDescent="0.2">
      <c r="B172" s="72"/>
      <c r="C172" s="72"/>
      <c r="D172" s="72"/>
    </row>
    <row r="173" spans="2:4" ht="12.75" x14ac:dyDescent="0.2">
      <c r="B173" s="72"/>
      <c r="C173" s="72"/>
      <c r="D173" s="72"/>
    </row>
    <row r="174" spans="2:4" ht="12.75" x14ac:dyDescent="0.2">
      <c r="B174" s="72"/>
      <c r="C174" s="72"/>
      <c r="D174" s="72"/>
    </row>
    <row r="175" spans="2:4" ht="12.75" x14ac:dyDescent="0.2">
      <c r="B175" s="72"/>
      <c r="C175" s="72"/>
      <c r="D175" s="72"/>
    </row>
    <row r="176" spans="2:4" ht="12.75" x14ac:dyDescent="0.2">
      <c r="B176" s="72"/>
      <c r="C176" s="72"/>
      <c r="D176" s="72"/>
    </row>
    <row r="177" spans="2:4" ht="12.75" x14ac:dyDescent="0.2">
      <c r="B177" s="72"/>
      <c r="C177" s="72"/>
      <c r="D177" s="72"/>
    </row>
    <row r="178" spans="2:4" ht="12.75" x14ac:dyDescent="0.2">
      <c r="B178" s="72"/>
      <c r="C178" s="72"/>
      <c r="D178" s="72"/>
    </row>
    <row r="179" spans="2:4" ht="12.75" x14ac:dyDescent="0.2">
      <c r="B179" s="72"/>
      <c r="C179" s="72"/>
      <c r="D179" s="72"/>
    </row>
    <row r="180" spans="2:4" ht="12.75" x14ac:dyDescent="0.2">
      <c r="B180" s="72"/>
      <c r="C180" s="72"/>
      <c r="D180" s="72"/>
    </row>
    <row r="181" spans="2:4" ht="12.75" x14ac:dyDescent="0.2">
      <c r="B181" s="72"/>
      <c r="C181" s="72"/>
      <c r="D181" s="72"/>
    </row>
    <row r="182" spans="2:4" ht="12.75" x14ac:dyDescent="0.2">
      <c r="B182" s="72"/>
      <c r="C182" s="72"/>
      <c r="D182" s="72"/>
    </row>
    <row r="183" spans="2:4" ht="12.75" x14ac:dyDescent="0.2">
      <c r="B183" s="72"/>
      <c r="C183" s="72"/>
      <c r="D183" s="72"/>
    </row>
    <row r="184" spans="2:4" ht="12.75" x14ac:dyDescent="0.2">
      <c r="B184" s="72"/>
      <c r="C184" s="72"/>
      <c r="D184" s="72"/>
    </row>
    <row r="185" spans="2:4" ht="12.75" x14ac:dyDescent="0.2">
      <c r="B185" s="72"/>
      <c r="C185" s="72"/>
      <c r="D185" s="72"/>
    </row>
    <row r="186" spans="2:4" ht="12.75" x14ac:dyDescent="0.2">
      <c r="B186" s="72"/>
      <c r="C186" s="72"/>
      <c r="D186" s="72"/>
    </row>
    <row r="187" spans="2:4" ht="12.75" x14ac:dyDescent="0.2">
      <c r="B187" s="72"/>
      <c r="C187" s="72"/>
      <c r="D187" s="72"/>
    </row>
    <row r="188" spans="2:4" ht="12.75" x14ac:dyDescent="0.2">
      <c r="B188" s="72"/>
      <c r="C188" s="72"/>
      <c r="D188" s="72"/>
    </row>
    <row r="189" spans="2:4" ht="12.75" x14ac:dyDescent="0.2">
      <c r="B189" s="72"/>
      <c r="C189" s="72"/>
      <c r="D189" s="72"/>
    </row>
    <row r="190" spans="2:4" ht="12.75" x14ac:dyDescent="0.2">
      <c r="B190" s="72"/>
      <c r="C190" s="72"/>
      <c r="D190" s="72"/>
    </row>
    <row r="191" spans="2:4" ht="12.75" x14ac:dyDescent="0.2">
      <c r="B191" s="72"/>
      <c r="C191" s="72"/>
      <c r="D191" s="72"/>
    </row>
    <row r="192" spans="2:4" ht="12.75" x14ac:dyDescent="0.2">
      <c r="B192" s="72"/>
      <c r="C192" s="72"/>
      <c r="D192" s="72"/>
    </row>
    <row r="193" spans="2:4" ht="12.75" x14ac:dyDescent="0.2">
      <c r="B193" s="72"/>
      <c r="C193" s="72"/>
      <c r="D193" s="72"/>
    </row>
    <row r="194" spans="2:4" ht="12.75" x14ac:dyDescent="0.2">
      <c r="B194" s="72"/>
      <c r="C194" s="72"/>
      <c r="D194" s="72"/>
    </row>
    <row r="195" spans="2:4" ht="12.75" x14ac:dyDescent="0.2">
      <c r="B195" s="72"/>
      <c r="C195" s="72"/>
      <c r="D195" s="72"/>
    </row>
    <row r="196" spans="2:4" ht="12.75" x14ac:dyDescent="0.2">
      <c r="B196" s="72"/>
      <c r="C196" s="72"/>
      <c r="D196" s="72"/>
    </row>
    <row r="197" spans="2:4" ht="12.75" x14ac:dyDescent="0.2">
      <c r="B197" s="72"/>
      <c r="C197" s="72"/>
      <c r="D197" s="72"/>
    </row>
    <row r="198" spans="2:4" ht="12.75" x14ac:dyDescent="0.2">
      <c r="B198" s="72"/>
      <c r="C198" s="72"/>
      <c r="D198" s="72"/>
    </row>
    <row r="199" spans="2:4" ht="12.75" x14ac:dyDescent="0.2">
      <c r="B199" s="72"/>
      <c r="C199" s="72"/>
      <c r="D199" s="72"/>
    </row>
    <row r="200" spans="2:4" ht="12.75" x14ac:dyDescent="0.2">
      <c r="B200" s="72"/>
      <c r="C200" s="72"/>
      <c r="D200" s="72"/>
    </row>
    <row r="201" spans="2:4" ht="12.75" x14ac:dyDescent="0.2">
      <c r="B201" s="72"/>
      <c r="C201" s="72"/>
      <c r="D201" s="72"/>
    </row>
    <row r="202" spans="2:4" ht="12.75" x14ac:dyDescent="0.2">
      <c r="B202" s="72"/>
      <c r="C202" s="72"/>
      <c r="D202" s="72"/>
    </row>
    <row r="203" spans="2:4" ht="12.75" x14ac:dyDescent="0.2">
      <c r="B203" s="72"/>
      <c r="C203" s="72"/>
      <c r="D203" s="72"/>
    </row>
    <row r="204" spans="2:4" ht="12.75" x14ac:dyDescent="0.2">
      <c r="B204" s="72"/>
      <c r="C204" s="72"/>
      <c r="D204" s="72"/>
    </row>
    <row r="205" spans="2:4" ht="12.75" x14ac:dyDescent="0.2">
      <c r="B205" s="72"/>
      <c r="C205" s="72"/>
      <c r="D205" s="72"/>
    </row>
    <row r="206" spans="2:4" ht="12.75" x14ac:dyDescent="0.2">
      <c r="B206" s="72"/>
      <c r="C206" s="72"/>
      <c r="D206" s="72"/>
    </row>
    <row r="207" spans="2:4" ht="12.75" x14ac:dyDescent="0.2">
      <c r="B207" s="72"/>
      <c r="C207" s="72"/>
      <c r="D207" s="72"/>
    </row>
    <row r="208" spans="2:4" ht="12.75" x14ac:dyDescent="0.2">
      <c r="B208" s="72"/>
      <c r="C208" s="72"/>
      <c r="D208" s="72"/>
    </row>
    <row r="209" spans="2:4" ht="12.75" x14ac:dyDescent="0.2">
      <c r="B209" s="72"/>
      <c r="C209" s="72"/>
      <c r="D209" s="72"/>
    </row>
    <row r="210" spans="2:4" ht="12.75" x14ac:dyDescent="0.2">
      <c r="B210" s="72"/>
      <c r="C210" s="72"/>
      <c r="D210" s="72"/>
    </row>
    <row r="211" spans="2:4" ht="12.75" x14ac:dyDescent="0.2">
      <c r="B211" s="72"/>
      <c r="C211" s="72"/>
      <c r="D211" s="72"/>
    </row>
    <row r="212" spans="2:4" ht="12.75" x14ac:dyDescent="0.2">
      <c r="B212" s="72"/>
      <c r="C212" s="72"/>
      <c r="D212" s="72"/>
    </row>
    <row r="213" spans="2:4" ht="12.75" x14ac:dyDescent="0.2">
      <c r="B213" s="72"/>
      <c r="C213" s="72"/>
      <c r="D213" s="72"/>
    </row>
    <row r="214" spans="2:4" ht="12.75" x14ac:dyDescent="0.2">
      <c r="B214" s="72"/>
      <c r="C214" s="72"/>
      <c r="D214" s="72"/>
    </row>
    <row r="215" spans="2:4" ht="12.75" x14ac:dyDescent="0.2">
      <c r="B215" s="72"/>
      <c r="C215" s="72"/>
      <c r="D215" s="72"/>
    </row>
    <row r="216" spans="2:4" ht="12.75" x14ac:dyDescent="0.2">
      <c r="B216" s="72"/>
      <c r="C216" s="72"/>
      <c r="D216" s="72"/>
    </row>
    <row r="217" spans="2:4" ht="12.75" x14ac:dyDescent="0.2">
      <c r="B217" s="72"/>
      <c r="C217" s="72"/>
      <c r="D217" s="72"/>
    </row>
    <row r="218" spans="2:4" ht="12.75" x14ac:dyDescent="0.2">
      <c r="B218" s="72"/>
      <c r="C218" s="72"/>
      <c r="D218" s="72"/>
    </row>
    <row r="219" spans="2:4" ht="12.75" x14ac:dyDescent="0.2">
      <c r="B219" s="72"/>
      <c r="C219" s="72"/>
      <c r="D219" s="72"/>
    </row>
    <row r="220" spans="2:4" ht="12.75" x14ac:dyDescent="0.2">
      <c r="B220" s="72"/>
      <c r="C220" s="72"/>
      <c r="D220" s="72"/>
    </row>
    <row r="221" spans="2:4" ht="12.75" x14ac:dyDescent="0.2">
      <c r="B221" s="72"/>
      <c r="C221" s="72"/>
      <c r="D221" s="72"/>
    </row>
    <row r="222" spans="2:4" ht="12.75" x14ac:dyDescent="0.2">
      <c r="B222" s="72"/>
      <c r="C222" s="72"/>
      <c r="D222" s="72"/>
    </row>
    <row r="223" spans="2:4" ht="12.75" x14ac:dyDescent="0.2">
      <c r="B223" s="72"/>
      <c r="C223" s="72"/>
      <c r="D223" s="72"/>
    </row>
    <row r="224" spans="2:4" ht="12.75" x14ac:dyDescent="0.2">
      <c r="B224" s="72"/>
      <c r="C224" s="72"/>
      <c r="D224" s="72"/>
    </row>
    <row r="225" spans="2:4" ht="12.75" x14ac:dyDescent="0.2">
      <c r="B225" s="72"/>
      <c r="C225" s="72"/>
      <c r="D225" s="72"/>
    </row>
    <row r="226" spans="2:4" ht="12.75" x14ac:dyDescent="0.2">
      <c r="B226" s="72"/>
      <c r="C226" s="72"/>
      <c r="D226" s="72"/>
    </row>
    <row r="227" spans="2:4" ht="12.75" x14ac:dyDescent="0.2">
      <c r="B227" s="72"/>
      <c r="C227" s="72"/>
      <c r="D227" s="72"/>
    </row>
    <row r="228" spans="2:4" ht="12.75" x14ac:dyDescent="0.2">
      <c r="B228" s="72"/>
      <c r="C228" s="72"/>
      <c r="D228" s="72"/>
    </row>
    <row r="229" spans="2:4" ht="12.75" x14ac:dyDescent="0.2">
      <c r="B229" s="72"/>
      <c r="C229" s="72"/>
      <c r="D229" s="72"/>
    </row>
    <row r="230" spans="2:4" ht="12.75" x14ac:dyDescent="0.2">
      <c r="B230" s="72"/>
      <c r="C230" s="72"/>
      <c r="D230" s="72"/>
    </row>
    <row r="231" spans="2:4" ht="12.75" x14ac:dyDescent="0.2">
      <c r="B231" s="72"/>
      <c r="C231" s="72"/>
      <c r="D231" s="72"/>
    </row>
    <row r="232" spans="2:4" ht="12.75" x14ac:dyDescent="0.2">
      <c r="B232" s="72"/>
      <c r="C232" s="72"/>
      <c r="D232" s="72"/>
    </row>
    <row r="233" spans="2:4" ht="12.75" x14ac:dyDescent="0.2">
      <c r="B233" s="72"/>
      <c r="C233" s="72"/>
      <c r="D233" s="72"/>
    </row>
    <row r="234" spans="2:4" ht="12.75" x14ac:dyDescent="0.2">
      <c r="B234" s="72"/>
      <c r="C234" s="72"/>
      <c r="D234" s="72"/>
    </row>
    <row r="235" spans="2:4" ht="12.75" x14ac:dyDescent="0.2">
      <c r="B235" s="72"/>
      <c r="C235" s="72"/>
      <c r="D235" s="72"/>
    </row>
    <row r="236" spans="2:4" ht="12.75" x14ac:dyDescent="0.2">
      <c r="B236" s="72"/>
      <c r="C236" s="72"/>
      <c r="D236" s="72"/>
    </row>
    <row r="237" spans="2:4" ht="12.75" x14ac:dyDescent="0.2">
      <c r="B237" s="72"/>
      <c r="C237" s="72"/>
      <c r="D237" s="72"/>
    </row>
    <row r="238" spans="2:4" ht="12.75" x14ac:dyDescent="0.2">
      <c r="B238" s="72"/>
      <c r="C238" s="72"/>
      <c r="D238" s="72"/>
    </row>
    <row r="239" spans="2:4" ht="12.75" x14ac:dyDescent="0.2">
      <c r="B239" s="72"/>
      <c r="C239" s="72"/>
      <c r="D239" s="72"/>
    </row>
    <row r="240" spans="2:4" ht="12.75" x14ac:dyDescent="0.2">
      <c r="B240" s="72"/>
      <c r="C240" s="72"/>
      <c r="D240" s="72"/>
    </row>
    <row r="241" spans="2:4" ht="12.75" x14ac:dyDescent="0.2">
      <c r="B241" s="72"/>
      <c r="C241" s="72"/>
      <c r="D241" s="72"/>
    </row>
    <row r="242" spans="2:4" ht="12.75" x14ac:dyDescent="0.2">
      <c r="B242" s="72"/>
      <c r="C242" s="72"/>
      <c r="D242" s="72"/>
    </row>
    <row r="243" spans="2:4" ht="12.75" x14ac:dyDescent="0.2">
      <c r="B243" s="72"/>
      <c r="C243" s="72"/>
      <c r="D243" s="72"/>
    </row>
    <row r="244" spans="2:4" ht="12.75" x14ac:dyDescent="0.2">
      <c r="B244" s="72"/>
      <c r="C244" s="72"/>
      <c r="D244" s="72"/>
    </row>
    <row r="245" spans="2:4" ht="12.75" x14ac:dyDescent="0.2">
      <c r="B245" s="72"/>
      <c r="C245" s="72"/>
      <c r="D245" s="72"/>
    </row>
    <row r="246" spans="2:4" ht="12.75" x14ac:dyDescent="0.2">
      <c r="B246" s="72"/>
      <c r="C246" s="72"/>
      <c r="D246" s="72"/>
    </row>
    <row r="247" spans="2:4" ht="12.75" x14ac:dyDescent="0.2">
      <c r="B247" s="72"/>
      <c r="C247" s="72"/>
      <c r="D247" s="72"/>
    </row>
    <row r="248" spans="2:4" ht="12.75" x14ac:dyDescent="0.2">
      <c r="B248" s="72"/>
      <c r="C248" s="72"/>
      <c r="D248" s="72"/>
    </row>
    <row r="249" spans="2:4" ht="12.75" x14ac:dyDescent="0.2">
      <c r="B249" s="72"/>
      <c r="C249" s="72"/>
      <c r="D249" s="72"/>
    </row>
    <row r="250" spans="2:4" ht="12.75" x14ac:dyDescent="0.2">
      <c r="B250" s="72"/>
      <c r="C250" s="72"/>
      <c r="D250" s="72"/>
    </row>
    <row r="251" spans="2:4" ht="12.75" x14ac:dyDescent="0.2">
      <c r="B251" s="72"/>
      <c r="C251" s="72"/>
      <c r="D251" s="72"/>
    </row>
    <row r="252" spans="2:4" ht="12.75" x14ac:dyDescent="0.2">
      <c r="B252" s="72"/>
      <c r="C252" s="72"/>
      <c r="D252" s="72"/>
    </row>
    <row r="253" spans="2:4" ht="12.75" x14ac:dyDescent="0.2">
      <c r="B253" s="72"/>
      <c r="C253" s="72"/>
      <c r="D253" s="72"/>
    </row>
    <row r="254" spans="2:4" ht="12.75" x14ac:dyDescent="0.2">
      <c r="B254" s="72"/>
      <c r="C254" s="72"/>
      <c r="D254" s="72"/>
    </row>
    <row r="255" spans="2:4" ht="12.75" x14ac:dyDescent="0.2">
      <c r="B255" s="72"/>
      <c r="C255" s="72"/>
      <c r="D255" s="72"/>
    </row>
    <row r="256" spans="2:4" ht="12.75" x14ac:dyDescent="0.2">
      <c r="B256" s="72"/>
      <c r="C256" s="72"/>
      <c r="D256" s="72"/>
    </row>
    <row r="257" spans="2:4" ht="12.75" x14ac:dyDescent="0.2">
      <c r="B257" s="72"/>
      <c r="C257" s="72"/>
      <c r="D257" s="72"/>
    </row>
    <row r="258" spans="2:4" ht="12.75" x14ac:dyDescent="0.2">
      <c r="B258" s="72"/>
      <c r="C258" s="72"/>
      <c r="D258" s="72"/>
    </row>
    <row r="259" spans="2:4" ht="12.75" x14ac:dyDescent="0.2">
      <c r="B259" s="72"/>
      <c r="C259" s="72"/>
      <c r="D259" s="72"/>
    </row>
    <row r="260" spans="2:4" ht="12.75" x14ac:dyDescent="0.2">
      <c r="B260" s="72"/>
      <c r="C260" s="72"/>
      <c r="D260" s="72"/>
    </row>
    <row r="261" spans="2:4" ht="12.75" x14ac:dyDescent="0.2">
      <c r="B261" s="72"/>
      <c r="C261" s="72"/>
      <c r="D261" s="72"/>
    </row>
    <row r="262" spans="2:4" ht="12.75" x14ac:dyDescent="0.2">
      <c r="B262" s="72"/>
      <c r="C262" s="72"/>
      <c r="D262" s="72"/>
    </row>
    <row r="263" spans="2:4" ht="12.75" x14ac:dyDescent="0.2">
      <c r="B263" s="72"/>
      <c r="C263" s="72"/>
      <c r="D263" s="72"/>
    </row>
    <row r="264" spans="2:4" ht="12.75" x14ac:dyDescent="0.2">
      <c r="B264" s="72"/>
      <c r="C264" s="72"/>
      <c r="D264" s="72"/>
    </row>
    <row r="265" spans="2:4" ht="12.75" x14ac:dyDescent="0.2">
      <c r="B265" s="72"/>
      <c r="C265" s="72"/>
      <c r="D265" s="72"/>
    </row>
    <row r="266" spans="2:4" ht="12.75" x14ac:dyDescent="0.2">
      <c r="B266" s="72"/>
      <c r="C266" s="72"/>
      <c r="D266" s="72"/>
    </row>
    <row r="267" spans="2:4" ht="12.75" x14ac:dyDescent="0.2">
      <c r="B267" s="72"/>
      <c r="C267" s="72"/>
      <c r="D267" s="72"/>
    </row>
    <row r="268" spans="2:4" ht="12.75" x14ac:dyDescent="0.2">
      <c r="B268" s="72"/>
      <c r="C268" s="72"/>
      <c r="D268" s="72"/>
    </row>
    <row r="269" spans="2:4" ht="12.75" x14ac:dyDescent="0.2">
      <c r="B269" s="72"/>
      <c r="C269" s="72"/>
      <c r="D269" s="72"/>
    </row>
    <row r="270" spans="2:4" ht="12.75" x14ac:dyDescent="0.2">
      <c r="B270" s="72"/>
      <c r="C270" s="72"/>
      <c r="D270" s="72"/>
    </row>
    <row r="271" spans="2:4" ht="12.75" x14ac:dyDescent="0.2">
      <c r="B271" s="72"/>
      <c r="C271" s="72"/>
      <c r="D271" s="72"/>
    </row>
    <row r="272" spans="2:4" ht="12.75" x14ac:dyDescent="0.2">
      <c r="B272" s="72"/>
      <c r="C272" s="72"/>
      <c r="D272" s="72"/>
    </row>
    <row r="273" spans="2:4" ht="12.75" x14ac:dyDescent="0.2">
      <c r="B273" s="72"/>
      <c r="C273" s="72"/>
      <c r="D273" s="72"/>
    </row>
    <row r="274" spans="2:4" ht="12.75" x14ac:dyDescent="0.2">
      <c r="B274" s="72"/>
      <c r="C274" s="72"/>
      <c r="D274" s="72"/>
    </row>
    <row r="275" spans="2:4" ht="12.75" x14ac:dyDescent="0.2">
      <c r="B275" s="72"/>
      <c r="C275" s="72"/>
      <c r="D275" s="72"/>
    </row>
    <row r="276" spans="2:4" ht="12.75" x14ac:dyDescent="0.2">
      <c r="B276" s="72"/>
      <c r="C276" s="72"/>
      <c r="D276" s="72"/>
    </row>
    <row r="277" spans="2:4" ht="12.75" x14ac:dyDescent="0.2">
      <c r="B277" s="72"/>
      <c r="C277" s="72"/>
      <c r="D277" s="72"/>
    </row>
    <row r="278" spans="2:4" ht="12.75" x14ac:dyDescent="0.2">
      <c r="B278" s="72"/>
      <c r="C278" s="72"/>
      <c r="D278" s="72"/>
    </row>
    <row r="279" spans="2:4" ht="12.75" x14ac:dyDescent="0.2">
      <c r="B279" s="72"/>
      <c r="C279" s="72"/>
      <c r="D279" s="72"/>
    </row>
    <row r="280" spans="2:4" ht="12.75" x14ac:dyDescent="0.2">
      <c r="B280" s="72"/>
      <c r="C280" s="72"/>
      <c r="D280" s="72"/>
    </row>
    <row r="281" spans="2:4" ht="12.75" x14ac:dyDescent="0.2">
      <c r="B281" s="72"/>
      <c r="C281" s="72"/>
      <c r="D281" s="72"/>
    </row>
    <row r="282" spans="2:4" ht="12.75" x14ac:dyDescent="0.2">
      <c r="B282" s="72"/>
      <c r="C282" s="72"/>
      <c r="D282" s="72"/>
    </row>
    <row r="283" spans="2:4" ht="12.75" x14ac:dyDescent="0.2">
      <c r="B283" s="72"/>
      <c r="C283" s="72"/>
      <c r="D283" s="72"/>
    </row>
    <row r="284" spans="2:4" ht="12.75" x14ac:dyDescent="0.2">
      <c r="B284" s="72"/>
      <c r="C284" s="72"/>
      <c r="D284" s="72"/>
    </row>
    <row r="285" spans="2:4" ht="12.75" x14ac:dyDescent="0.2">
      <c r="B285" s="72"/>
      <c r="C285" s="72"/>
      <c r="D285" s="72"/>
    </row>
    <row r="286" spans="2:4" ht="12.75" x14ac:dyDescent="0.2">
      <c r="B286" s="72"/>
      <c r="C286" s="72"/>
      <c r="D286" s="72"/>
    </row>
    <row r="287" spans="2:4" ht="12.75" x14ac:dyDescent="0.2">
      <c r="B287" s="72"/>
      <c r="C287" s="72"/>
      <c r="D287" s="72"/>
    </row>
    <row r="288" spans="2:4" ht="12.75" x14ac:dyDescent="0.2">
      <c r="B288" s="72"/>
      <c r="C288" s="72"/>
      <c r="D288" s="72"/>
    </row>
    <row r="289" spans="2:4" ht="12.75" x14ac:dyDescent="0.2">
      <c r="B289" s="72"/>
      <c r="C289" s="72"/>
      <c r="D289" s="72"/>
    </row>
    <row r="290" spans="2:4" ht="12.75" x14ac:dyDescent="0.2">
      <c r="B290" s="72"/>
      <c r="C290" s="72"/>
      <c r="D290" s="72"/>
    </row>
    <row r="291" spans="2:4" ht="12.75" x14ac:dyDescent="0.2">
      <c r="B291" s="72"/>
      <c r="C291" s="72"/>
      <c r="D291" s="72"/>
    </row>
    <row r="292" spans="2:4" ht="12.75" x14ac:dyDescent="0.2">
      <c r="B292" s="72"/>
      <c r="C292" s="72"/>
      <c r="D292" s="72"/>
    </row>
    <row r="293" spans="2:4" ht="12.75" x14ac:dyDescent="0.2">
      <c r="B293" s="72"/>
      <c r="C293" s="72"/>
      <c r="D293" s="72"/>
    </row>
    <row r="294" spans="2:4" ht="12.75" x14ac:dyDescent="0.2">
      <c r="B294" s="72"/>
      <c r="C294" s="72"/>
      <c r="D294" s="72"/>
    </row>
    <row r="295" spans="2:4" ht="12.75" x14ac:dyDescent="0.2">
      <c r="B295" s="72"/>
      <c r="C295" s="72"/>
      <c r="D295" s="72"/>
    </row>
    <row r="296" spans="2:4" ht="12.75" x14ac:dyDescent="0.2">
      <c r="B296" s="72"/>
      <c r="C296" s="72"/>
      <c r="D296" s="72"/>
    </row>
    <row r="297" spans="2:4" ht="12.75" x14ac:dyDescent="0.2">
      <c r="B297" s="72"/>
      <c r="C297" s="72"/>
      <c r="D297" s="72"/>
    </row>
    <row r="298" spans="2:4" ht="12.75" x14ac:dyDescent="0.2">
      <c r="B298" s="72"/>
      <c r="C298" s="72"/>
      <c r="D298" s="72"/>
    </row>
    <row r="299" spans="2:4" ht="12.75" x14ac:dyDescent="0.2">
      <c r="B299" s="72"/>
      <c r="C299" s="72"/>
      <c r="D299" s="72"/>
    </row>
    <row r="300" spans="2:4" ht="12.75" x14ac:dyDescent="0.2">
      <c r="B300" s="72"/>
      <c r="C300" s="72"/>
      <c r="D300" s="72"/>
    </row>
    <row r="301" spans="2:4" ht="12.75" x14ac:dyDescent="0.2">
      <c r="B301" s="72"/>
      <c r="C301" s="72"/>
      <c r="D301" s="72"/>
    </row>
    <row r="302" spans="2:4" ht="12.75" x14ac:dyDescent="0.2">
      <c r="B302" s="72"/>
      <c r="C302" s="72"/>
      <c r="D302" s="72"/>
    </row>
    <row r="303" spans="2:4" ht="12.75" x14ac:dyDescent="0.2">
      <c r="B303" s="72"/>
      <c r="C303" s="72"/>
      <c r="D303" s="72"/>
    </row>
    <row r="304" spans="2:4" ht="12.75" x14ac:dyDescent="0.2">
      <c r="B304" s="72"/>
      <c r="C304" s="72"/>
      <c r="D304" s="72"/>
    </row>
    <row r="305" spans="2:4" ht="12.75" x14ac:dyDescent="0.2">
      <c r="B305" s="72"/>
      <c r="C305" s="72"/>
      <c r="D305" s="72"/>
    </row>
    <row r="306" spans="2:4" ht="12.75" x14ac:dyDescent="0.2">
      <c r="B306" s="72"/>
      <c r="C306" s="72"/>
      <c r="D306" s="72"/>
    </row>
    <row r="307" spans="2:4" ht="12.75" x14ac:dyDescent="0.2">
      <c r="B307" s="72"/>
      <c r="C307" s="72"/>
      <c r="D307" s="72"/>
    </row>
    <row r="308" spans="2:4" ht="12.75" x14ac:dyDescent="0.2">
      <c r="B308" s="72"/>
      <c r="C308" s="72"/>
      <c r="D308" s="72"/>
    </row>
    <row r="309" spans="2:4" ht="12.75" x14ac:dyDescent="0.2">
      <c r="B309" s="72"/>
      <c r="C309" s="72"/>
      <c r="D309" s="72"/>
    </row>
    <row r="310" spans="2:4" ht="12.75" x14ac:dyDescent="0.2">
      <c r="B310" s="72"/>
      <c r="C310" s="72"/>
      <c r="D310" s="72"/>
    </row>
    <row r="311" spans="2:4" ht="12.75" x14ac:dyDescent="0.2">
      <c r="B311" s="72"/>
      <c r="C311" s="72"/>
      <c r="D311" s="72"/>
    </row>
    <row r="312" spans="2:4" ht="12.75" x14ac:dyDescent="0.2">
      <c r="B312" s="72"/>
      <c r="C312" s="72"/>
      <c r="D312" s="72"/>
    </row>
    <row r="313" spans="2:4" ht="12.75" x14ac:dyDescent="0.2">
      <c r="B313" s="72"/>
      <c r="C313" s="72"/>
      <c r="D313" s="72"/>
    </row>
    <row r="314" spans="2:4" ht="12.75" x14ac:dyDescent="0.2">
      <c r="B314" s="72"/>
      <c r="C314" s="72"/>
      <c r="D314" s="72"/>
    </row>
    <row r="315" spans="2:4" ht="12.75" x14ac:dyDescent="0.2">
      <c r="B315" s="72"/>
      <c r="C315" s="72"/>
      <c r="D315" s="72"/>
    </row>
    <row r="316" spans="2:4" ht="12.75" x14ac:dyDescent="0.2">
      <c r="B316" s="72"/>
      <c r="C316" s="72"/>
      <c r="D316" s="72"/>
    </row>
    <row r="317" spans="2:4" ht="12.75" x14ac:dyDescent="0.2">
      <c r="B317" s="72"/>
      <c r="C317" s="72"/>
      <c r="D317" s="72"/>
    </row>
    <row r="318" spans="2:4" ht="12.75" x14ac:dyDescent="0.2">
      <c r="B318" s="72"/>
      <c r="C318" s="72"/>
      <c r="D318" s="72"/>
    </row>
    <row r="319" spans="2:4" ht="12.75" x14ac:dyDescent="0.2">
      <c r="B319" s="72"/>
      <c r="C319" s="72"/>
      <c r="D319" s="72"/>
    </row>
    <row r="320" spans="2:4" ht="12.75" x14ac:dyDescent="0.2">
      <c r="B320" s="72"/>
      <c r="C320" s="72"/>
      <c r="D320" s="72"/>
    </row>
    <row r="321" spans="2:4" ht="12.75" x14ac:dyDescent="0.2">
      <c r="B321" s="72"/>
      <c r="C321" s="72"/>
      <c r="D321" s="72"/>
    </row>
    <row r="322" spans="2:4" ht="12.75" x14ac:dyDescent="0.2">
      <c r="B322" s="72"/>
      <c r="C322" s="72"/>
      <c r="D322" s="72"/>
    </row>
    <row r="323" spans="2:4" ht="12.75" x14ac:dyDescent="0.2">
      <c r="B323" s="72"/>
      <c r="C323" s="72"/>
      <c r="D323" s="72"/>
    </row>
    <row r="324" spans="2:4" ht="12.75" x14ac:dyDescent="0.2">
      <c r="B324" s="72"/>
      <c r="C324" s="72"/>
      <c r="D324" s="72"/>
    </row>
    <row r="325" spans="2:4" ht="12.75" x14ac:dyDescent="0.2">
      <c r="B325" s="72"/>
      <c r="C325" s="72"/>
      <c r="D325" s="72"/>
    </row>
    <row r="326" spans="2:4" ht="12.75" x14ac:dyDescent="0.2">
      <c r="B326" s="72"/>
      <c r="C326" s="72"/>
      <c r="D326" s="72"/>
    </row>
    <row r="327" spans="2:4" ht="12.75" x14ac:dyDescent="0.2">
      <c r="B327" s="72"/>
      <c r="C327" s="72"/>
      <c r="D327" s="72"/>
    </row>
    <row r="328" spans="2:4" ht="12.75" x14ac:dyDescent="0.2">
      <c r="B328" s="72"/>
      <c r="C328" s="72"/>
      <c r="D328" s="72"/>
    </row>
    <row r="329" spans="2:4" ht="12.75" x14ac:dyDescent="0.2">
      <c r="B329" s="72"/>
      <c r="C329" s="72"/>
      <c r="D329" s="72"/>
    </row>
    <row r="330" spans="2:4" ht="12.75" x14ac:dyDescent="0.2">
      <c r="B330" s="72"/>
      <c r="C330" s="72"/>
      <c r="D330" s="72"/>
    </row>
    <row r="331" spans="2:4" ht="12.75" x14ac:dyDescent="0.2">
      <c r="B331" s="72"/>
      <c r="C331" s="72"/>
      <c r="D331" s="72"/>
    </row>
    <row r="332" spans="2:4" ht="12.75" x14ac:dyDescent="0.2">
      <c r="B332" s="72"/>
      <c r="C332" s="72"/>
      <c r="D332" s="72"/>
    </row>
    <row r="333" spans="2:4" ht="12.75" x14ac:dyDescent="0.2">
      <c r="B333" s="72"/>
      <c r="C333" s="72"/>
      <c r="D333" s="72"/>
    </row>
    <row r="334" spans="2:4" ht="12.75" x14ac:dyDescent="0.2">
      <c r="B334" s="72"/>
      <c r="C334" s="72"/>
      <c r="D334" s="72"/>
    </row>
    <row r="335" spans="2:4" ht="12.75" x14ac:dyDescent="0.2">
      <c r="B335" s="72"/>
      <c r="C335" s="72"/>
      <c r="D335" s="72"/>
    </row>
    <row r="336" spans="2:4" ht="12.75" x14ac:dyDescent="0.2">
      <c r="B336" s="72"/>
      <c r="C336" s="72"/>
      <c r="D336" s="72"/>
    </row>
    <row r="337" spans="2:4" ht="12.75" x14ac:dyDescent="0.2">
      <c r="B337" s="72"/>
      <c r="C337" s="72"/>
      <c r="D337" s="72"/>
    </row>
    <row r="338" spans="2:4" ht="12.75" x14ac:dyDescent="0.2">
      <c r="B338" s="72"/>
      <c r="C338" s="72"/>
      <c r="D338" s="72"/>
    </row>
    <row r="339" spans="2:4" ht="12.75" x14ac:dyDescent="0.2">
      <c r="B339" s="72"/>
      <c r="C339" s="72"/>
      <c r="D339" s="72"/>
    </row>
    <row r="340" spans="2:4" ht="12.75" x14ac:dyDescent="0.2">
      <c r="B340" s="72"/>
      <c r="C340" s="72"/>
      <c r="D340" s="72"/>
    </row>
    <row r="341" spans="2:4" ht="12.75" x14ac:dyDescent="0.2">
      <c r="B341" s="72"/>
      <c r="C341" s="72"/>
      <c r="D341" s="72"/>
    </row>
    <row r="342" spans="2:4" ht="12.75" x14ac:dyDescent="0.2">
      <c r="B342" s="72"/>
      <c r="C342" s="72"/>
      <c r="D342" s="72"/>
    </row>
    <row r="343" spans="2:4" ht="12.75" x14ac:dyDescent="0.2">
      <c r="B343" s="72"/>
      <c r="C343" s="72"/>
      <c r="D343" s="72"/>
    </row>
    <row r="344" spans="2:4" ht="12.75" x14ac:dyDescent="0.2">
      <c r="B344" s="72"/>
      <c r="C344" s="72"/>
      <c r="D344" s="72"/>
    </row>
    <row r="345" spans="2:4" ht="12.75" x14ac:dyDescent="0.2">
      <c r="B345" s="72"/>
      <c r="C345" s="72"/>
      <c r="D345" s="72"/>
    </row>
    <row r="346" spans="2:4" ht="12.75" x14ac:dyDescent="0.2">
      <c r="B346" s="72"/>
      <c r="C346" s="72"/>
      <c r="D346" s="72"/>
    </row>
    <row r="347" spans="2:4" ht="12.75" x14ac:dyDescent="0.2">
      <c r="B347" s="72"/>
      <c r="C347" s="72"/>
      <c r="D347" s="72"/>
    </row>
    <row r="348" spans="2:4" ht="12.75" x14ac:dyDescent="0.2">
      <c r="B348" s="72"/>
      <c r="C348" s="72"/>
      <c r="D348" s="72"/>
    </row>
    <row r="349" spans="2:4" ht="12.75" x14ac:dyDescent="0.2">
      <c r="B349" s="72"/>
      <c r="C349" s="72"/>
      <c r="D349" s="72"/>
    </row>
    <row r="350" spans="2:4" ht="12.75" x14ac:dyDescent="0.2">
      <c r="B350" s="72"/>
      <c r="C350" s="72"/>
      <c r="D350" s="72"/>
    </row>
    <row r="351" spans="2:4" ht="12.75" x14ac:dyDescent="0.2">
      <c r="B351" s="72"/>
      <c r="C351" s="72"/>
      <c r="D351" s="72"/>
    </row>
    <row r="352" spans="2:4" ht="12.75" x14ac:dyDescent="0.2">
      <c r="B352" s="72"/>
      <c r="C352" s="72"/>
      <c r="D352" s="72"/>
    </row>
    <row r="353" spans="2:4" ht="12.75" x14ac:dyDescent="0.2">
      <c r="B353" s="72"/>
      <c r="C353" s="72"/>
      <c r="D353" s="72"/>
    </row>
    <row r="354" spans="2:4" ht="12.75" x14ac:dyDescent="0.2">
      <c r="B354" s="72"/>
      <c r="C354" s="72"/>
      <c r="D354" s="72"/>
    </row>
    <row r="355" spans="2:4" ht="12.75" x14ac:dyDescent="0.2">
      <c r="B355" s="72"/>
      <c r="C355" s="72"/>
      <c r="D355" s="72"/>
    </row>
    <row r="356" spans="2:4" ht="12.75" x14ac:dyDescent="0.2">
      <c r="B356" s="72"/>
      <c r="C356" s="72"/>
      <c r="D356" s="72"/>
    </row>
    <row r="357" spans="2:4" ht="12.75" x14ac:dyDescent="0.2">
      <c r="B357" s="72"/>
      <c r="C357" s="72"/>
      <c r="D357" s="72"/>
    </row>
    <row r="358" spans="2:4" ht="12.75" x14ac:dyDescent="0.2">
      <c r="B358" s="72"/>
      <c r="C358" s="72"/>
      <c r="D358" s="72"/>
    </row>
    <row r="359" spans="2:4" ht="12.75" x14ac:dyDescent="0.2">
      <c r="B359" s="72"/>
      <c r="C359" s="72"/>
      <c r="D359" s="72"/>
    </row>
    <row r="360" spans="2:4" ht="12.75" x14ac:dyDescent="0.2">
      <c r="B360" s="72"/>
      <c r="C360" s="72"/>
      <c r="D360" s="72"/>
    </row>
    <row r="361" spans="2:4" ht="12.75" x14ac:dyDescent="0.2">
      <c r="B361" s="72"/>
      <c r="C361" s="72"/>
      <c r="D361" s="72"/>
    </row>
    <row r="362" spans="2:4" ht="12.75" x14ac:dyDescent="0.2">
      <c r="B362" s="72"/>
      <c r="C362" s="72"/>
      <c r="D362" s="72"/>
    </row>
    <row r="363" spans="2:4" ht="12.75" x14ac:dyDescent="0.2">
      <c r="B363" s="72"/>
      <c r="C363" s="72"/>
      <c r="D363" s="72"/>
    </row>
    <row r="364" spans="2:4" ht="12.75" x14ac:dyDescent="0.2">
      <c r="B364" s="72"/>
      <c r="C364" s="72"/>
      <c r="D364" s="72"/>
    </row>
    <row r="365" spans="2:4" ht="12.75" x14ac:dyDescent="0.2">
      <c r="B365" s="72"/>
      <c r="C365" s="72"/>
      <c r="D365" s="72"/>
    </row>
    <row r="366" spans="2:4" ht="12.75" x14ac:dyDescent="0.2">
      <c r="B366" s="72"/>
      <c r="C366" s="72"/>
      <c r="D366" s="72"/>
    </row>
    <row r="367" spans="2:4" ht="12.75" x14ac:dyDescent="0.2">
      <c r="B367" s="72"/>
      <c r="C367" s="72"/>
      <c r="D367" s="72"/>
    </row>
    <row r="368" spans="2:4" ht="12.75" x14ac:dyDescent="0.2">
      <c r="B368" s="72"/>
      <c r="C368" s="72"/>
      <c r="D368" s="72"/>
    </row>
    <row r="369" spans="2:4" ht="12.75" x14ac:dyDescent="0.2">
      <c r="B369" s="72"/>
      <c r="C369" s="72"/>
      <c r="D369" s="72"/>
    </row>
    <row r="370" spans="2:4" ht="12.75" x14ac:dyDescent="0.2">
      <c r="B370" s="72"/>
      <c r="C370" s="72"/>
      <c r="D370" s="72"/>
    </row>
    <row r="371" spans="2:4" ht="12.75" x14ac:dyDescent="0.2">
      <c r="B371" s="72"/>
      <c r="C371" s="72"/>
      <c r="D371" s="72"/>
    </row>
    <row r="372" spans="2:4" ht="12.75" x14ac:dyDescent="0.2">
      <c r="B372" s="72"/>
      <c r="C372" s="72"/>
      <c r="D372" s="72"/>
    </row>
    <row r="373" spans="2:4" ht="12.75" x14ac:dyDescent="0.2">
      <c r="B373" s="72"/>
      <c r="C373" s="72"/>
      <c r="D373" s="72"/>
    </row>
    <row r="374" spans="2:4" ht="12.75" x14ac:dyDescent="0.2">
      <c r="B374" s="72"/>
      <c r="C374" s="72"/>
      <c r="D374" s="72"/>
    </row>
    <row r="375" spans="2:4" ht="12.75" x14ac:dyDescent="0.2">
      <c r="B375" s="72"/>
      <c r="C375" s="72"/>
      <c r="D375" s="72"/>
    </row>
    <row r="376" spans="2:4" ht="12.75" x14ac:dyDescent="0.2">
      <c r="B376" s="72"/>
      <c r="C376" s="72"/>
      <c r="D376" s="72"/>
    </row>
    <row r="377" spans="2:4" ht="12.75" x14ac:dyDescent="0.2">
      <c r="B377" s="72"/>
      <c r="C377" s="72"/>
      <c r="D377" s="72"/>
    </row>
    <row r="378" spans="2:4" ht="12.75" x14ac:dyDescent="0.2">
      <c r="B378" s="72"/>
      <c r="C378" s="72"/>
      <c r="D378" s="72"/>
    </row>
    <row r="379" spans="2:4" ht="12.75" x14ac:dyDescent="0.2">
      <c r="B379" s="72"/>
      <c r="C379" s="72"/>
      <c r="D379" s="72"/>
    </row>
    <row r="380" spans="2:4" ht="12.75" x14ac:dyDescent="0.2">
      <c r="B380" s="72"/>
      <c r="C380" s="72"/>
      <c r="D380" s="72"/>
    </row>
    <row r="381" spans="2:4" ht="12.75" x14ac:dyDescent="0.2">
      <c r="B381" s="72"/>
      <c r="C381" s="72"/>
      <c r="D381" s="72"/>
    </row>
    <row r="382" spans="2:4" ht="12.75" x14ac:dyDescent="0.2">
      <c r="B382" s="72"/>
      <c r="C382" s="72"/>
      <c r="D382" s="72"/>
    </row>
    <row r="383" spans="2:4" ht="12.75" x14ac:dyDescent="0.2">
      <c r="B383" s="72"/>
      <c r="C383" s="72"/>
      <c r="D383" s="72"/>
    </row>
    <row r="384" spans="2:4" ht="12.75" x14ac:dyDescent="0.2">
      <c r="B384" s="72"/>
      <c r="C384" s="72"/>
      <c r="D384" s="72"/>
    </row>
    <row r="385" spans="2:4" ht="12.75" x14ac:dyDescent="0.2">
      <c r="B385" s="72"/>
      <c r="C385" s="72"/>
      <c r="D385" s="72"/>
    </row>
    <row r="386" spans="2:4" ht="12.75" x14ac:dyDescent="0.2">
      <c r="B386" s="72"/>
      <c r="C386" s="72"/>
      <c r="D386" s="72"/>
    </row>
    <row r="387" spans="2:4" ht="12.75" x14ac:dyDescent="0.2">
      <c r="B387" s="72"/>
      <c r="C387" s="72"/>
      <c r="D387" s="72"/>
    </row>
    <row r="388" spans="2:4" ht="12.75" x14ac:dyDescent="0.2">
      <c r="B388" s="72"/>
      <c r="C388" s="72"/>
      <c r="D388" s="72"/>
    </row>
    <row r="389" spans="2:4" ht="12.75" x14ac:dyDescent="0.2">
      <c r="B389" s="72"/>
      <c r="C389" s="72"/>
      <c r="D389" s="72"/>
    </row>
    <row r="390" spans="2:4" ht="12.75" x14ac:dyDescent="0.2">
      <c r="B390" s="72"/>
      <c r="C390" s="72"/>
      <c r="D390" s="72"/>
    </row>
    <row r="391" spans="2:4" ht="12.75" x14ac:dyDescent="0.2">
      <c r="B391" s="72"/>
      <c r="C391" s="72"/>
      <c r="D391" s="72"/>
    </row>
    <row r="392" spans="2:4" ht="12.75" x14ac:dyDescent="0.2">
      <c r="B392" s="72"/>
      <c r="C392" s="72"/>
      <c r="D392" s="72"/>
    </row>
    <row r="393" spans="2:4" ht="12.75" x14ac:dyDescent="0.2">
      <c r="B393" s="72"/>
      <c r="C393" s="72"/>
      <c r="D393" s="72"/>
    </row>
    <row r="394" spans="2:4" ht="12.75" x14ac:dyDescent="0.2">
      <c r="B394" s="72"/>
      <c r="C394" s="72"/>
      <c r="D394" s="72"/>
    </row>
    <row r="395" spans="2:4" ht="12.75" x14ac:dyDescent="0.2">
      <c r="B395" s="72"/>
      <c r="C395" s="72"/>
      <c r="D395" s="72"/>
    </row>
    <row r="396" spans="2:4" ht="12.75" x14ac:dyDescent="0.2">
      <c r="B396" s="72"/>
      <c r="C396" s="72"/>
      <c r="D396" s="72"/>
    </row>
    <row r="397" spans="2:4" ht="12.75" x14ac:dyDescent="0.2">
      <c r="B397" s="72"/>
      <c r="C397" s="72"/>
      <c r="D397" s="72"/>
    </row>
    <row r="398" spans="2:4" ht="12.75" x14ac:dyDescent="0.2">
      <c r="B398" s="72"/>
      <c r="C398" s="72"/>
      <c r="D398" s="72"/>
    </row>
    <row r="399" spans="2:4" ht="12.75" x14ac:dyDescent="0.2">
      <c r="B399" s="72"/>
      <c r="C399" s="72"/>
      <c r="D399" s="72"/>
    </row>
    <row r="400" spans="2:4" ht="12.75" x14ac:dyDescent="0.2">
      <c r="B400" s="72"/>
      <c r="C400" s="72"/>
      <c r="D400" s="72"/>
    </row>
    <row r="401" spans="2:4" ht="12.75" x14ac:dyDescent="0.2">
      <c r="B401" s="72"/>
      <c r="C401" s="72"/>
      <c r="D401" s="72"/>
    </row>
    <row r="402" spans="2:4" ht="12.75" x14ac:dyDescent="0.2">
      <c r="B402" s="72"/>
      <c r="C402" s="72"/>
      <c r="D402" s="72"/>
    </row>
    <row r="403" spans="2:4" ht="12.75" x14ac:dyDescent="0.2">
      <c r="B403" s="72"/>
      <c r="C403" s="72"/>
      <c r="D403" s="72"/>
    </row>
    <row r="404" spans="2:4" ht="12.75" x14ac:dyDescent="0.2">
      <c r="B404" s="72"/>
      <c r="C404" s="72"/>
      <c r="D404" s="72"/>
    </row>
    <row r="405" spans="2:4" ht="12.75" x14ac:dyDescent="0.2">
      <c r="B405" s="72"/>
      <c r="C405" s="72"/>
      <c r="D405" s="72"/>
    </row>
    <row r="406" spans="2:4" ht="12.75" x14ac:dyDescent="0.2">
      <c r="B406" s="72"/>
      <c r="C406" s="72"/>
      <c r="D406" s="72"/>
    </row>
    <row r="407" spans="2:4" ht="12.75" x14ac:dyDescent="0.2">
      <c r="B407" s="72"/>
      <c r="C407" s="72"/>
      <c r="D407" s="72"/>
    </row>
    <row r="408" spans="2:4" ht="12.75" x14ac:dyDescent="0.2">
      <c r="B408" s="72"/>
      <c r="C408" s="72"/>
      <c r="D408" s="72"/>
    </row>
    <row r="409" spans="2:4" ht="12.75" x14ac:dyDescent="0.2">
      <c r="B409" s="72"/>
      <c r="C409" s="72"/>
      <c r="D409" s="72"/>
    </row>
    <row r="410" spans="2:4" ht="12.75" x14ac:dyDescent="0.2">
      <c r="B410" s="72"/>
      <c r="C410" s="72"/>
      <c r="D410" s="72"/>
    </row>
    <row r="411" spans="2:4" ht="12.75" x14ac:dyDescent="0.2">
      <c r="B411" s="72"/>
      <c r="C411" s="72"/>
      <c r="D411" s="72"/>
    </row>
    <row r="412" spans="2:4" ht="12.75" x14ac:dyDescent="0.2">
      <c r="B412" s="72"/>
      <c r="C412" s="72"/>
      <c r="D412" s="72"/>
    </row>
    <row r="413" spans="2:4" ht="12.75" x14ac:dyDescent="0.2">
      <c r="B413" s="72"/>
      <c r="C413" s="72"/>
      <c r="D413" s="72"/>
    </row>
    <row r="414" spans="2:4" ht="12.75" x14ac:dyDescent="0.2">
      <c r="B414" s="72"/>
      <c r="C414" s="72"/>
      <c r="D414" s="72"/>
    </row>
    <row r="415" spans="2:4" ht="12.75" x14ac:dyDescent="0.2">
      <c r="B415" s="72"/>
      <c r="C415" s="72"/>
      <c r="D415" s="72"/>
    </row>
    <row r="416" spans="2:4" ht="12.75" x14ac:dyDescent="0.2">
      <c r="B416" s="72"/>
      <c r="C416" s="72"/>
      <c r="D416" s="72"/>
    </row>
    <row r="417" spans="2:4" ht="12.75" x14ac:dyDescent="0.2">
      <c r="B417" s="72"/>
      <c r="C417" s="72"/>
      <c r="D417" s="72"/>
    </row>
    <row r="418" spans="2:4" ht="12.75" x14ac:dyDescent="0.2">
      <c r="B418" s="72"/>
      <c r="C418" s="72"/>
      <c r="D418" s="72"/>
    </row>
    <row r="419" spans="2:4" ht="12.75" x14ac:dyDescent="0.2">
      <c r="B419" s="72"/>
      <c r="C419" s="72"/>
      <c r="D419" s="72"/>
    </row>
    <row r="420" spans="2:4" ht="12.75" x14ac:dyDescent="0.2">
      <c r="B420" s="72"/>
      <c r="C420" s="72"/>
      <c r="D420" s="72"/>
    </row>
    <row r="421" spans="2:4" ht="12.75" x14ac:dyDescent="0.2">
      <c r="B421" s="72"/>
      <c r="C421" s="72"/>
      <c r="D421" s="72"/>
    </row>
    <row r="422" spans="2:4" ht="12.75" x14ac:dyDescent="0.2">
      <c r="B422" s="72"/>
      <c r="C422" s="72"/>
      <c r="D422" s="72"/>
    </row>
    <row r="423" spans="2:4" ht="12.75" x14ac:dyDescent="0.2">
      <c r="B423" s="72"/>
      <c r="C423" s="72"/>
      <c r="D423" s="72"/>
    </row>
    <row r="424" spans="2:4" ht="12.75" x14ac:dyDescent="0.2">
      <c r="B424" s="72"/>
      <c r="C424" s="72"/>
      <c r="D424" s="72"/>
    </row>
    <row r="425" spans="2:4" ht="12.75" x14ac:dyDescent="0.2">
      <c r="B425" s="72"/>
      <c r="C425" s="72"/>
      <c r="D425" s="72"/>
    </row>
    <row r="426" spans="2:4" ht="12.75" x14ac:dyDescent="0.2">
      <c r="B426" s="72"/>
      <c r="C426" s="72"/>
      <c r="D426" s="72"/>
    </row>
    <row r="427" spans="2:4" ht="12.75" x14ac:dyDescent="0.2">
      <c r="B427" s="72"/>
      <c r="C427" s="72"/>
      <c r="D427" s="72"/>
    </row>
    <row r="428" spans="2:4" ht="12.75" x14ac:dyDescent="0.2">
      <c r="B428" s="72"/>
      <c r="C428" s="72"/>
      <c r="D428" s="72"/>
    </row>
    <row r="429" spans="2:4" ht="12.75" x14ac:dyDescent="0.2">
      <c r="B429" s="72"/>
      <c r="C429" s="72"/>
      <c r="D429" s="72"/>
    </row>
    <row r="430" spans="2:4" ht="12.75" x14ac:dyDescent="0.2">
      <c r="B430" s="72"/>
      <c r="C430" s="72"/>
      <c r="D430" s="72"/>
    </row>
    <row r="431" spans="2:4" ht="12.75" x14ac:dyDescent="0.2">
      <c r="B431" s="72"/>
      <c r="C431" s="72"/>
      <c r="D431" s="72"/>
    </row>
    <row r="432" spans="2:4" ht="12.75" x14ac:dyDescent="0.2">
      <c r="B432" s="72"/>
      <c r="C432" s="72"/>
      <c r="D432" s="72"/>
    </row>
    <row r="433" spans="2:4" ht="12.75" x14ac:dyDescent="0.2">
      <c r="B433" s="72"/>
      <c r="C433" s="72"/>
      <c r="D433" s="72"/>
    </row>
    <row r="434" spans="2:4" ht="12.75" x14ac:dyDescent="0.2">
      <c r="B434" s="72"/>
      <c r="C434" s="72"/>
      <c r="D434" s="72"/>
    </row>
    <row r="435" spans="2:4" ht="12.75" x14ac:dyDescent="0.2">
      <c r="B435" s="72"/>
      <c r="C435" s="72"/>
      <c r="D435" s="72"/>
    </row>
    <row r="436" spans="2:4" ht="12.75" x14ac:dyDescent="0.2">
      <c r="B436" s="72"/>
      <c r="C436" s="72"/>
      <c r="D436" s="72"/>
    </row>
    <row r="437" spans="2:4" ht="12.75" x14ac:dyDescent="0.2">
      <c r="B437" s="72"/>
      <c r="C437" s="72"/>
      <c r="D437" s="72"/>
    </row>
    <row r="438" spans="2:4" ht="12.75" x14ac:dyDescent="0.2">
      <c r="B438" s="72"/>
      <c r="C438" s="72"/>
      <c r="D438" s="72"/>
    </row>
    <row r="439" spans="2:4" ht="12.75" x14ac:dyDescent="0.2">
      <c r="B439" s="72"/>
      <c r="C439" s="72"/>
      <c r="D439" s="72"/>
    </row>
    <row r="440" spans="2:4" ht="12.75" x14ac:dyDescent="0.2">
      <c r="B440" s="72"/>
      <c r="C440" s="72"/>
      <c r="D440" s="72"/>
    </row>
    <row r="441" spans="2:4" ht="12.75" x14ac:dyDescent="0.2">
      <c r="B441" s="72"/>
      <c r="C441" s="72"/>
      <c r="D441" s="72"/>
    </row>
    <row r="442" spans="2:4" ht="12.75" x14ac:dyDescent="0.2">
      <c r="B442" s="72"/>
      <c r="C442" s="72"/>
      <c r="D442" s="72"/>
    </row>
    <row r="443" spans="2:4" ht="12.75" x14ac:dyDescent="0.2">
      <c r="B443" s="72"/>
      <c r="C443" s="72"/>
      <c r="D443" s="72"/>
    </row>
    <row r="444" spans="2:4" ht="12.75" x14ac:dyDescent="0.2">
      <c r="B444" s="72"/>
      <c r="C444" s="72"/>
      <c r="D444" s="72"/>
    </row>
    <row r="445" spans="2:4" ht="12.75" x14ac:dyDescent="0.2">
      <c r="B445" s="72"/>
      <c r="C445" s="72"/>
      <c r="D445" s="72"/>
    </row>
    <row r="446" spans="2:4" ht="12.75" x14ac:dyDescent="0.2">
      <c r="B446" s="72"/>
      <c r="C446" s="72"/>
      <c r="D446" s="72"/>
    </row>
    <row r="447" spans="2:4" ht="12.75" x14ac:dyDescent="0.2">
      <c r="B447" s="72"/>
      <c r="C447" s="72"/>
      <c r="D447" s="72"/>
    </row>
    <row r="448" spans="2:4" ht="12.75" x14ac:dyDescent="0.2">
      <c r="B448" s="72"/>
      <c r="C448" s="72"/>
      <c r="D448" s="72"/>
    </row>
    <row r="449" spans="2:4" ht="12.75" x14ac:dyDescent="0.2">
      <c r="B449" s="72"/>
      <c r="C449" s="72"/>
      <c r="D449" s="72"/>
    </row>
    <row r="450" spans="2:4" ht="12.75" x14ac:dyDescent="0.2">
      <c r="B450" s="72"/>
      <c r="C450" s="72"/>
      <c r="D450" s="72"/>
    </row>
    <row r="451" spans="2:4" ht="12.75" x14ac:dyDescent="0.2">
      <c r="B451" s="72"/>
      <c r="C451" s="72"/>
      <c r="D451" s="72"/>
    </row>
    <row r="452" spans="2:4" ht="12.75" x14ac:dyDescent="0.2">
      <c r="B452" s="72"/>
      <c r="C452" s="72"/>
      <c r="D452" s="72"/>
    </row>
    <row r="453" spans="2:4" ht="12.75" x14ac:dyDescent="0.2">
      <c r="B453" s="72"/>
      <c r="C453" s="72"/>
      <c r="D453" s="72"/>
    </row>
    <row r="454" spans="2:4" ht="12.75" x14ac:dyDescent="0.2">
      <c r="B454" s="72"/>
      <c r="C454" s="72"/>
      <c r="D454" s="72"/>
    </row>
    <row r="455" spans="2:4" ht="12.75" x14ac:dyDescent="0.2">
      <c r="B455" s="72"/>
      <c r="C455" s="72"/>
      <c r="D455" s="72"/>
    </row>
    <row r="456" spans="2:4" ht="12.75" x14ac:dyDescent="0.2">
      <c r="B456" s="72"/>
      <c r="C456" s="72"/>
      <c r="D456" s="72"/>
    </row>
    <row r="457" spans="2:4" ht="12.75" x14ac:dyDescent="0.2">
      <c r="B457" s="72"/>
      <c r="C457" s="72"/>
      <c r="D457" s="72"/>
    </row>
    <row r="458" spans="2:4" ht="12.75" x14ac:dyDescent="0.2">
      <c r="B458" s="72"/>
      <c r="C458" s="72"/>
      <c r="D458" s="72"/>
    </row>
    <row r="459" spans="2:4" ht="12.75" x14ac:dyDescent="0.2">
      <c r="B459" s="72"/>
      <c r="C459" s="72"/>
      <c r="D459" s="72"/>
    </row>
    <row r="460" spans="2:4" ht="12.75" x14ac:dyDescent="0.2">
      <c r="B460" s="72"/>
      <c r="C460" s="72"/>
      <c r="D460" s="72"/>
    </row>
    <row r="461" spans="2:4" ht="12.75" x14ac:dyDescent="0.2">
      <c r="B461" s="72"/>
      <c r="C461" s="72"/>
      <c r="D461" s="72"/>
    </row>
    <row r="462" spans="2:4" ht="12.75" x14ac:dyDescent="0.2">
      <c r="B462" s="72"/>
      <c r="C462" s="72"/>
      <c r="D462" s="72"/>
    </row>
    <row r="463" spans="2:4" ht="12.75" x14ac:dyDescent="0.2">
      <c r="B463" s="72"/>
      <c r="C463" s="72"/>
      <c r="D463" s="72"/>
    </row>
    <row r="464" spans="2:4" ht="12.75" x14ac:dyDescent="0.2">
      <c r="B464" s="72"/>
      <c r="C464" s="72"/>
      <c r="D464" s="72"/>
    </row>
    <row r="465" spans="2:4" ht="12.75" x14ac:dyDescent="0.2">
      <c r="B465" s="72"/>
      <c r="C465" s="72"/>
      <c r="D465" s="72"/>
    </row>
    <row r="466" spans="2:4" ht="12.75" x14ac:dyDescent="0.2">
      <c r="B466" s="72"/>
      <c r="C466" s="72"/>
      <c r="D466" s="72"/>
    </row>
    <row r="467" spans="2:4" ht="12.75" x14ac:dyDescent="0.2">
      <c r="B467" s="72"/>
      <c r="C467" s="72"/>
      <c r="D467" s="72"/>
    </row>
    <row r="468" spans="2:4" ht="12.75" x14ac:dyDescent="0.2">
      <c r="B468" s="72"/>
      <c r="C468" s="72"/>
      <c r="D468" s="72"/>
    </row>
    <row r="469" spans="2:4" ht="12.75" x14ac:dyDescent="0.2">
      <c r="B469" s="72"/>
      <c r="C469" s="72"/>
      <c r="D469" s="72"/>
    </row>
    <row r="470" spans="2:4" ht="12.75" x14ac:dyDescent="0.2">
      <c r="B470" s="72"/>
      <c r="C470" s="72"/>
      <c r="D470" s="72"/>
    </row>
    <row r="471" spans="2:4" ht="12.75" x14ac:dyDescent="0.2">
      <c r="B471" s="72"/>
      <c r="C471" s="72"/>
      <c r="D471" s="72"/>
    </row>
    <row r="472" spans="2:4" ht="12.75" x14ac:dyDescent="0.2">
      <c r="B472" s="72"/>
      <c r="C472" s="72"/>
      <c r="D472" s="72"/>
    </row>
    <row r="473" spans="2:4" ht="12.75" x14ac:dyDescent="0.2">
      <c r="B473" s="72"/>
      <c r="C473" s="72"/>
      <c r="D473" s="72"/>
    </row>
    <row r="474" spans="2:4" ht="12.75" x14ac:dyDescent="0.2">
      <c r="B474" s="72"/>
      <c r="C474" s="72"/>
      <c r="D474" s="72"/>
    </row>
    <row r="475" spans="2:4" ht="12.75" x14ac:dyDescent="0.2">
      <c r="B475" s="72"/>
      <c r="C475" s="72"/>
      <c r="D475" s="72"/>
    </row>
    <row r="476" spans="2:4" ht="12.75" x14ac:dyDescent="0.2">
      <c r="B476" s="72"/>
      <c r="C476" s="72"/>
      <c r="D476" s="72"/>
    </row>
    <row r="477" spans="2:4" ht="12.75" x14ac:dyDescent="0.2">
      <c r="B477" s="72"/>
      <c r="C477" s="72"/>
      <c r="D477" s="72"/>
    </row>
    <row r="478" spans="2:4" ht="12.75" x14ac:dyDescent="0.2">
      <c r="B478" s="72"/>
      <c r="C478" s="72"/>
      <c r="D478" s="72"/>
    </row>
    <row r="479" spans="2:4" ht="12.75" x14ac:dyDescent="0.2">
      <c r="B479" s="72"/>
      <c r="C479" s="72"/>
      <c r="D479" s="72"/>
    </row>
    <row r="480" spans="2:4" ht="12.75" x14ac:dyDescent="0.2">
      <c r="B480" s="72"/>
      <c r="C480" s="72"/>
      <c r="D480" s="72"/>
    </row>
    <row r="481" spans="2:4" ht="12.75" x14ac:dyDescent="0.2">
      <c r="B481" s="72"/>
      <c r="C481" s="72"/>
      <c r="D481" s="72"/>
    </row>
    <row r="482" spans="2:4" ht="12.75" x14ac:dyDescent="0.2">
      <c r="B482" s="72"/>
      <c r="C482" s="72"/>
      <c r="D482" s="72"/>
    </row>
    <row r="483" spans="2:4" ht="12.75" x14ac:dyDescent="0.2">
      <c r="B483" s="72"/>
      <c r="C483" s="72"/>
      <c r="D483" s="72"/>
    </row>
    <row r="484" spans="2:4" ht="12.75" x14ac:dyDescent="0.2">
      <c r="B484" s="72"/>
      <c r="C484" s="72"/>
      <c r="D484" s="72"/>
    </row>
    <row r="485" spans="2:4" ht="12.75" x14ac:dyDescent="0.2">
      <c r="B485" s="72"/>
      <c r="C485" s="72"/>
      <c r="D485" s="72"/>
    </row>
    <row r="486" spans="2:4" ht="12.75" x14ac:dyDescent="0.2">
      <c r="B486" s="72"/>
      <c r="C486" s="72"/>
      <c r="D486" s="72"/>
    </row>
    <row r="487" spans="2:4" ht="12.75" x14ac:dyDescent="0.2">
      <c r="B487" s="72"/>
      <c r="C487" s="72"/>
      <c r="D487" s="72"/>
    </row>
    <row r="488" spans="2:4" ht="12.75" x14ac:dyDescent="0.2">
      <c r="B488" s="72"/>
      <c r="C488" s="72"/>
      <c r="D488" s="72"/>
    </row>
    <row r="489" spans="2:4" ht="12.75" x14ac:dyDescent="0.2">
      <c r="B489" s="72"/>
      <c r="C489" s="72"/>
      <c r="D489" s="72"/>
    </row>
    <row r="490" spans="2:4" ht="12.75" x14ac:dyDescent="0.2">
      <c r="B490" s="72"/>
      <c r="C490" s="72"/>
      <c r="D490" s="72"/>
    </row>
    <row r="491" spans="2:4" ht="12.75" x14ac:dyDescent="0.2">
      <c r="B491" s="72"/>
      <c r="C491" s="72"/>
      <c r="D491" s="72"/>
    </row>
    <row r="492" spans="2:4" ht="12.75" x14ac:dyDescent="0.2">
      <c r="B492" s="72"/>
      <c r="C492" s="72"/>
      <c r="D492" s="72"/>
    </row>
    <row r="493" spans="2:4" ht="12.75" x14ac:dyDescent="0.2">
      <c r="B493" s="72"/>
      <c r="C493" s="72"/>
      <c r="D493" s="72"/>
    </row>
    <row r="494" spans="2:4" ht="12.75" x14ac:dyDescent="0.2">
      <c r="B494" s="72"/>
      <c r="C494" s="72"/>
      <c r="D494" s="72"/>
    </row>
    <row r="495" spans="2:4" ht="12.75" x14ac:dyDescent="0.2">
      <c r="B495" s="72"/>
      <c r="C495" s="72"/>
      <c r="D495" s="72"/>
    </row>
    <row r="496" spans="2:4" ht="12.75" x14ac:dyDescent="0.2">
      <c r="B496" s="72"/>
      <c r="C496" s="72"/>
      <c r="D496" s="72"/>
    </row>
    <row r="497" spans="2:4" ht="12.75" x14ac:dyDescent="0.2">
      <c r="B497" s="72"/>
      <c r="C497" s="72"/>
      <c r="D497" s="72"/>
    </row>
    <row r="498" spans="2:4" ht="12.75" x14ac:dyDescent="0.2">
      <c r="B498" s="72"/>
      <c r="C498" s="72"/>
      <c r="D498" s="72"/>
    </row>
    <row r="499" spans="2:4" ht="12.75" x14ac:dyDescent="0.2">
      <c r="B499" s="72"/>
      <c r="C499" s="72"/>
      <c r="D499" s="72"/>
    </row>
    <row r="500" spans="2:4" ht="12.75" x14ac:dyDescent="0.2">
      <c r="B500" s="72"/>
      <c r="C500" s="72"/>
      <c r="D500" s="72"/>
    </row>
    <row r="501" spans="2:4" ht="12.75" x14ac:dyDescent="0.2">
      <c r="B501" s="72"/>
      <c r="C501" s="72"/>
      <c r="D501" s="72"/>
    </row>
    <row r="502" spans="2:4" ht="12.75" x14ac:dyDescent="0.2">
      <c r="B502" s="72"/>
      <c r="C502" s="72"/>
      <c r="D502" s="72"/>
    </row>
    <row r="503" spans="2:4" ht="12.75" x14ac:dyDescent="0.2">
      <c r="B503" s="72"/>
      <c r="C503" s="72"/>
      <c r="D503" s="72"/>
    </row>
    <row r="504" spans="2:4" ht="12.75" x14ac:dyDescent="0.2">
      <c r="B504" s="72"/>
      <c r="C504" s="72"/>
      <c r="D504" s="72"/>
    </row>
    <row r="505" spans="2:4" ht="12.75" x14ac:dyDescent="0.2">
      <c r="B505" s="72"/>
      <c r="C505" s="72"/>
      <c r="D505" s="72"/>
    </row>
    <row r="506" spans="2:4" ht="12.75" x14ac:dyDescent="0.2">
      <c r="B506" s="72"/>
      <c r="C506" s="72"/>
      <c r="D506" s="72"/>
    </row>
    <row r="507" spans="2:4" ht="12.75" x14ac:dyDescent="0.2">
      <c r="B507" s="72"/>
      <c r="C507" s="72"/>
      <c r="D507" s="72"/>
    </row>
    <row r="508" spans="2:4" ht="12.75" x14ac:dyDescent="0.2">
      <c r="B508" s="72"/>
      <c r="C508" s="72"/>
      <c r="D508" s="72"/>
    </row>
    <row r="509" spans="2:4" ht="12.75" x14ac:dyDescent="0.2">
      <c r="B509" s="72"/>
      <c r="C509" s="72"/>
      <c r="D509" s="72"/>
    </row>
    <row r="510" spans="2:4" ht="12.75" x14ac:dyDescent="0.2">
      <c r="B510" s="72"/>
      <c r="C510" s="72"/>
      <c r="D510" s="72"/>
    </row>
    <row r="511" spans="2:4" ht="12.75" x14ac:dyDescent="0.2">
      <c r="B511" s="72"/>
      <c r="C511" s="72"/>
      <c r="D511" s="72"/>
    </row>
    <row r="512" spans="2:4" ht="12.75" x14ac:dyDescent="0.2">
      <c r="B512" s="72"/>
      <c r="C512" s="72"/>
      <c r="D512" s="72"/>
    </row>
    <row r="513" spans="2:4" ht="12.75" x14ac:dyDescent="0.2">
      <c r="B513" s="72"/>
      <c r="C513" s="72"/>
      <c r="D513" s="72"/>
    </row>
    <row r="514" spans="2:4" ht="12.75" x14ac:dyDescent="0.2">
      <c r="B514" s="72"/>
      <c r="C514" s="72"/>
      <c r="D514" s="72"/>
    </row>
    <row r="515" spans="2:4" ht="12.75" x14ac:dyDescent="0.2">
      <c r="B515" s="72"/>
      <c r="C515" s="72"/>
      <c r="D515" s="72"/>
    </row>
    <row r="516" spans="2:4" ht="12.75" x14ac:dyDescent="0.2">
      <c r="B516" s="72"/>
      <c r="C516" s="72"/>
      <c r="D516" s="72"/>
    </row>
    <row r="517" spans="2:4" ht="12.75" x14ac:dyDescent="0.2">
      <c r="B517" s="72"/>
      <c r="C517" s="72"/>
      <c r="D517" s="72"/>
    </row>
    <row r="518" spans="2:4" ht="12.75" x14ac:dyDescent="0.2">
      <c r="B518" s="72"/>
      <c r="C518" s="72"/>
      <c r="D518" s="72"/>
    </row>
    <row r="519" spans="2:4" ht="12.75" x14ac:dyDescent="0.2">
      <c r="B519" s="72"/>
      <c r="C519" s="72"/>
      <c r="D519" s="72"/>
    </row>
    <row r="520" spans="2:4" ht="12.75" x14ac:dyDescent="0.2">
      <c r="B520" s="72"/>
      <c r="C520" s="72"/>
      <c r="D520" s="72"/>
    </row>
    <row r="521" spans="2:4" ht="12.75" x14ac:dyDescent="0.2">
      <c r="B521" s="72"/>
      <c r="C521" s="72"/>
      <c r="D521" s="72"/>
    </row>
    <row r="522" spans="2:4" ht="12.75" x14ac:dyDescent="0.2">
      <c r="B522" s="72"/>
      <c r="C522" s="72"/>
      <c r="D522" s="72"/>
    </row>
    <row r="523" spans="2:4" ht="12.75" x14ac:dyDescent="0.2">
      <c r="B523" s="72"/>
      <c r="C523" s="72"/>
      <c r="D523" s="72"/>
    </row>
    <row r="524" spans="2:4" ht="12.75" x14ac:dyDescent="0.2">
      <c r="B524" s="72"/>
      <c r="C524" s="72"/>
      <c r="D524" s="72"/>
    </row>
    <row r="525" spans="2:4" ht="12.75" x14ac:dyDescent="0.2">
      <c r="B525" s="72"/>
      <c r="C525" s="72"/>
      <c r="D525" s="72"/>
    </row>
    <row r="526" spans="2:4" ht="12.75" x14ac:dyDescent="0.2">
      <c r="B526" s="72"/>
      <c r="C526" s="72"/>
      <c r="D526" s="72"/>
    </row>
    <row r="527" spans="2:4" ht="12.75" x14ac:dyDescent="0.2">
      <c r="B527" s="72"/>
      <c r="C527" s="72"/>
      <c r="D527" s="72"/>
    </row>
    <row r="528" spans="2:4" ht="12.75" x14ac:dyDescent="0.2">
      <c r="B528" s="72"/>
      <c r="C528" s="72"/>
      <c r="D528" s="72"/>
    </row>
    <row r="529" spans="2:4" ht="12.75" x14ac:dyDescent="0.2">
      <c r="B529" s="72"/>
      <c r="C529" s="72"/>
      <c r="D529" s="72"/>
    </row>
    <row r="530" spans="2:4" ht="12.75" x14ac:dyDescent="0.2">
      <c r="B530" s="72"/>
      <c r="C530" s="72"/>
      <c r="D530" s="72"/>
    </row>
    <row r="531" spans="2:4" ht="12.75" x14ac:dyDescent="0.2">
      <c r="B531" s="72"/>
      <c r="C531" s="72"/>
      <c r="D531" s="72"/>
    </row>
    <row r="532" spans="2:4" ht="12.75" x14ac:dyDescent="0.2">
      <c r="B532" s="72"/>
      <c r="C532" s="72"/>
      <c r="D532" s="72"/>
    </row>
    <row r="533" spans="2:4" ht="12.75" x14ac:dyDescent="0.2">
      <c r="B533" s="72"/>
      <c r="C533" s="72"/>
      <c r="D533" s="72"/>
    </row>
    <row r="534" spans="2:4" ht="12.75" x14ac:dyDescent="0.2">
      <c r="B534" s="72"/>
      <c r="C534" s="72"/>
      <c r="D534" s="72"/>
    </row>
    <row r="535" spans="2:4" ht="12.75" x14ac:dyDescent="0.2">
      <c r="B535" s="72"/>
      <c r="C535" s="72"/>
      <c r="D535" s="72"/>
    </row>
    <row r="536" spans="2:4" ht="12.75" x14ac:dyDescent="0.2">
      <c r="B536" s="72"/>
      <c r="C536" s="72"/>
      <c r="D536" s="72"/>
    </row>
    <row r="537" spans="2:4" ht="12.75" x14ac:dyDescent="0.2">
      <c r="B537" s="72"/>
      <c r="C537" s="72"/>
      <c r="D537" s="72"/>
    </row>
    <row r="538" spans="2:4" ht="12.75" x14ac:dyDescent="0.2">
      <c r="B538" s="72"/>
      <c r="C538" s="72"/>
      <c r="D538" s="72"/>
    </row>
    <row r="539" spans="2:4" ht="12.75" x14ac:dyDescent="0.2">
      <c r="B539" s="72"/>
      <c r="C539" s="72"/>
      <c r="D539" s="72"/>
    </row>
    <row r="540" spans="2:4" ht="12.75" x14ac:dyDescent="0.2">
      <c r="B540" s="72"/>
      <c r="C540" s="72"/>
      <c r="D540" s="72"/>
    </row>
    <row r="541" spans="2:4" ht="12.75" x14ac:dyDescent="0.2">
      <c r="B541" s="72"/>
      <c r="C541" s="72"/>
      <c r="D541" s="72"/>
    </row>
    <row r="542" spans="2:4" ht="12.75" x14ac:dyDescent="0.2">
      <c r="B542" s="72"/>
      <c r="C542" s="72"/>
      <c r="D542" s="72"/>
    </row>
    <row r="543" spans="2:4" ht="12.75" x14ac:dyDescent="0.2">
      <c r="B543" s="72"/>
      <c r="C543" s="72"/>
      <c r="D543" s="72"/>
    </row>
    <row r="544" spans="2:4" ht="12.75" x14ac:dyDescent="0.2">
      <c r="B544" s="72"/>
      <c r="C544" s="72"/>
      <c r="D544" s="72"/>
    </row>
    <row r="545" spans="2:4" ht="12.75" x14ac:dyDescent="0.2">
      <c r="B545" s="72"/>
      <c r="C545" s="72"/>
      <c r="D545" s="72"/>
    </row>
    <row r="546" spans="2:4" ht="12.75" x14ac:dyDescent="0.2">
      <c r="B546" s="72"/>
      <c r="C546" s="72"/>
      <c r="D546" s="72"/>
    </row>
    <row r="547" spans="2:4" ht="12.75" x14ac:dyDescent="0.2">
      <c r="B547" s="72"/>
      <c r="C547" s="72"/>
      <c r="D547" s="72"/>
    </row>
    <row r="548" spans="2:4" ht="12.75" x14ac:dyDescent="0.2">
      <c r="B548" s="72"/>
      <c r="C548" s="72"/>
      <c r="D548" s="72"/>
    </row>
    <row r="549" spans="2:4" ht="12.75" x14ac:dyDescent="0.2">
      <c r="B549" s="72"/>
      <c r="C549" s="72"/>
      <c r="D549" s="72"/>
    </row>
    <row r="550" spans="2:4" ht="12.75" x14ac:dyDescent="0.2">
      <c r="B550" s="72"/>
      <c r="C550" s="72"/>
      <c r="D550" s="72"/>
    </row>
    <row r="551" spans="2:4" ht="12.75" x14ac:dyDescent="0.2">
      <c r="B551" s="72"/>
      <c r="C551" s="72"/>
      <c r="D551" s="72"/>
    </row>
    <row r="552" spans="2:4" ht="12.75" x14ac:dyDescent="0.2">
      <c r="B552" s="72"/>
      <c r="C552" s="72"/>
      <c r="D552" s="72"/>
    </row>
    <row r="553" spans="2:4" ht="12.75" x14ac:dyDescent="0.2">
      <c r="B553" s="72"/>
      <c r="C553" s="72"/>
      <c r="D553" s="72"/>
    </row>
    <row r="554" spans="2:4" ht="12.75" x14ac:dyDescent="0.2">
      <c r="B554" s="72"/>
      <c r="C554" s="72"/>
      <c r="D554" s="72"/>
    </row>
    <row r="555" spans="2:4" ht="12.75" x14ac:dyDescent="0.2">
      <c r="B555" s="72"/>
      <c r="C555" s="72"/>
      <c r="D555" s="72"/>
    </row>
    <row r="556" spans="2:4" ht="12.75" x14ac:dyDescent="0.2">
      <c r="B556" s="72"/>
      <c r="C556" s="72"/>
      <c r="D556" s="72"/>
    </row>
    <row r="557" spans="2:4" ht="12.75" x14ac:dyDescent="0.2">
      <c r="B557" s="72"/>
      <c r="C557" s="72"/>
      <c r="D557" s="72"/>
    </row>
    <row r="558" spans="2:4" ht="12.75" x14ac:dyDescent="0.2">
      <c r="B558" s="72"/>
      <c r="C558" s="72"/>
      <c r="D558" s="72"/>
    </row>
    <row r="559" spans="2:4" ht="12.75" x14ac:dyDescent="0.2">
      <c r="B559" s="72"/>
      <c r="C559" s="72"/>
      <c r="D559" s="72"/>
    </row>
    <row r="560" spans="2:4" ht="12.75" x14ac:dyDescent="0.2">
      <c r="B560" s="72"/>
      <c r="C560" s="72"/>
      <c r="D560" s="72"/>
    </row>
    <row r="561" spans="2:4" ht="12.75" x14ac:dyDescent="0.2">
      <c r="B561" s="72"/>
      <c r="C561" s="72"/>
      <c r="D561" s="72"/>
    </row>
    <row r="562" spans="2:4" ht="12.75" x14ac:dyDescent="0.2">
      <c r="B562" s="72"/>
      <c r="C562" s="72"/>
      <c r="D562" s="72"/>
    </row>
    <row r="563" spans="2:4" ht="12.75" x14ac:dyDescent="0.2">
      <c r="B563" s="72"/>
      <c r="C563" s="72"/>
      <c r="D563" s="72"/>
    </row>
    <row r="564" spans="2:4" ht="12.75" x14ac:dyDescent="0.2">
      <c r="B564" s="72"/>
      <c r="C564" s="72"/>
      <c r="D564" s="72"/>
    </row>
    <row r="565" spans="2:4" ht="12.75" x14ac:dyDescent="0.2">
      <c r="B565" s="72"/>
      <c r="C565" s="72"/>
      <c r="D565" s="72"/>
    </row>
    <row r="566" spans="2:4" ht="12.75" x14ac:dyDescent="0.2">
      <c r="B566" s="72"/>
      <c r="C566" s="72"/>
      <c r="D566" s="72"/>
    </row>
    <row r="567" spans="2:4" ht="12.75" x14ac:dyDescent="0.2">
      <c r="B567" s="72"/>
      <c r="C567" s="72"/>
      <c r="D567" s="72"/>
    </row>
    <row r="568" spans="2:4" ht="12.75" x14ac:dyDescent="0.2">
      <c r="B568" s="72"/>
      <c r="C568" s="72"/>
      <c r="D568" s="72"/>
    </row>
    <row r="569" spans="2:4" ht="12.75" x14ac:dyDescent="0.2">
      <c r="B569" s="72"/>
      <c r="C569" s="72"/>
      <c r="D569" s="72"/>
    </row>
    <row r="570" spans="2:4" ht="12.75" x14ac:dyDescent="0.2">
      <c r="B570" s="72"/>
      <c r="C570" s="72"/>
      <c r="D570" s="72"/>
    </row>
    <row r="571" spans="2:4" ht="12.75" x14ac:dyDescent="0.2">
      <c r="B571" s="72"/>
      <c r="C571" s="72"/>
      <c r="D571" s="72"/>
    </row>
    <row r="572" spans="2:4" ht="12.75" x14ac:dyDescent="0.2">
      <c r="B572" s="72"/>
      <c r="C572" s="72"/>
      <c r="D572" s="72"/>
    </row>
    <row r="573" spans="2:4" ht="12.75" x14ac:dyDescent="0.2">
      <c r="B573" s="72"/>
      <c r="C573" s="72"/>
      <c r="D573" s="72"/>
    </row>
    <row r="574" spans="2:4" ht="12.75" x14ac:dyDescent="0.2">
      <c r="B574" s="72"/>
      <c r="C574" s="72"/>
      <c r="D574" s="72"/>
    </row>
    <row r="575" spans="2:4" ht="12.75" x14ac:dyDescent="0.2">
      <c r="B575" s="72"/>
      <c r="C575" s="72"/>
      <c r="D575" s="72"/>
    </row>
    <row r="576" spans="2:4" ht="12.75" x14ac:dyDescent="0.2">
      <c r="B576" s="72"/>
      <c r="C576" s="72"/>
      <c r="D576" s="72"/>
    </row>
    <row r="577" spans="2:4" ht="12.75" x14ac:dyDescent="0.2">
      <c r="B577" s="72"/>
      <c r="C577" s="72"/>
      <c r="D577" s="72"/>
    </row>
    <row r="578" spans="2:4" ht="12.75" x14ac:dyDescent="0.2">
      <c r="B578" s="72"/>
      <c r="C578" s="72"/>
      <c r="D578" s="72"/>
    </row>
    <row r="579" spans="2:4" ht="12.75" x14ac:dyDescent="0.2">
      <c r="B579" s="72"/>
      <c r="C579" s="72"/>
      <c r="D579" s="72"/>
    </row>
    <row r="580" spans="2:4" ht="12.75" x14ac:dyDescent="0.2">
      <c r="B580" s="72"/>
      <c r="C580" s="72"/>
      <c r="D580" s="72"/>
    </row>
    <row r="581" spans="2:4" ht="12.75" x14ac:dyDescent="0.2">
      <c r="B581" s="72"/>
      <c r="C581" s="72"/>
      <c r="D581" s="72"/>
    </row>
    <row r="582" spans="2:4" ht="12.75" x14ac:dyDescent="0.2">
      <c r="B582" s="72"/>
      <c r="C582" s="72"/>
      <c r="D582" s="72"/>
    </row>
    <row r="583" spans="2:4" ht="12.75" x14ac:dyDescent="0.2">
      <c r="B583" s="72"/>
      <c r="C583" s="72"/>
      <c r="D583" s="72"/>
    </row>
    <row r="584" spans="2:4" ht="12.75" x14ac:dyDescent="0.2">
      <c r="B584" s="72"/>
      <c r="C584" s="72"/>
      <c r="D584" s="72"/>
    </row>
    <row r="585" spans="2:4" ht="12.75" x14ac:dyDescent="0.2">
      <c r="B585" s="72"/>
      <c r="C585" s="72"/>
      <c r="D585" s="72"/>
    </row>
    <row r="586" spans="2:4" ht="12.75" x14ac:dyDescent="0.2">
      <c r="B586" s="72"/>
      <c r="C586" s="72"/>
      <c r="D586" s="72"/>
    </row>
    <row r="587" spans="2:4" ht="12.75" x14ac:dyDescent="0.2">
      <c r="B587" s="72"/>
      <c r="C587" s="72"/>
      <c r="D587" s="72"/>
    </row>
    <row r="588" spans="2:4" ht="12.75" x14ac:dyDescent="0.2">
      <c r="B588" s="72"/>
      <c r="C588" s="72"/>
      <c r="D588" s="72"/>
    </row>
    <row r="589" spans="2:4" ht="12.75" x14ac:dyDescent="0.2">
      <c r="B589" s="72"/>
      <c r="C589" s="72"/>
      <c r="D589" s="72"/>
    </row>
    <row r="590" spans="2:4" ht="12.75" x14ac:dyDescent="0.2">
      <c r="B590" s="72"/>
      <c r="C590" s="72"/>
      <c r="D590" s="72"/>
    </row>
    <row r="591" spans="2:4" ht="12.75" x14ac:dyDescent="0.2">
      <c r="B591" s="72"/>
      <c r="C591" s="72"/>
      <c r="D591" s="72"/>
    </row>
    <row r="592" spans="2:4" ht="12.75" x14ac:dyDescent="0.2">
      <c r="B592" s="72"/>
      <c r="C592" s="72"/>
      <c r="D592" s="72"/>
    </row>
    <row r="593" spans="2:4" ht="12.75" x14ac:dyDescent="0.2">
      <c r="B593" s="72"/>
      <c r="C593" s="72"/>
      <c r="D593" s="72"/>
    </row>
    <row r="594" spans="2:4" ht="12.75" x14ac:dyDescent="0.2">
      <c r="B594" s="72"/>
      <c r="C594" s="72"/>
      <c r="D594" s="72"/>
    </row>
    <row r="595" spans="2:4" ht="12.75" x14ac:dyDescent="0.2">
      <c r="B595" s="72"/>
      <c r="C595" s="72"/>
      <c r="D595" s="72"/>
    </row>
    <row r="596" spans="2:4" ht="12.75" x14ac:dyDescent="0.2">
      <c r="B596" s="72"/>
      <c r="C596" s="72"/>
      <c r="D596" s="72"/>
    </row>
    <row r="597" spans="2:4" ht="12.75" x14ac:dyDescent="0.2">
      <c r="B597" s="72"/>
      <c r="C597" s="72"/>
      <c r="D597" s="72"/>
    </row>
    <row r="598" spans="2:4" ht="12.75" x14ac:dyDescent="0.2">
      <c r="B598" s="72"/>
      <c r="C598" s="72"/>
      <c r="D598" s="72"/>
    </row>
    <row r="599" spans="2:4" ht="12.75" x14ac:dyDescent="0.2">
      <c r="B599" s="72"/>
      <c r="C599" s="72"/>
      <c r="D599" s="72"/>
    </row>
    <row r="600" spans="2:4" ht="12.75" x14ac:dyDescent="0.2">
      <c r="B600" s="72"/>
      <c r="C600" s="72"/>
      <c r="D600" s="72"/>
    </row>
    <row r="601" spans="2:4" ht="12.75" x14ac:dyDescent="0.2">
      <c r="B601" s="72"/>
      <c r="C601" s="72"/>
      <c r="D601" s="72"/>
    </row>
    <row r="602" spans="2:4" ht="12.75" x14ac:dyDescent="0.2">
      <c r="B602" s="72"/>
      <c r="C602" s="72"/>
      <c r="D602" s="72"/>
    </row>
    <row r="603" spans="2:4" ht="12.75" x14ac:dyDescent="0.2">
      <c r="B603" s="72"/>
      <c r="C603" s="72"/>
      <c r="D603" s="72"/>
    </row>
    <row r="604" spans="2:4" ht="12.75" x14ac:dyDescent="0.2">
      <c r="B604" s="72"/>
      <c r="C604" s="72"/>
      <c r="D604" s="72"/>
    </row>
    <row r="605" spans="2:4" ht="12.75" x14ac:dyDescent="0.2">
      <c r="B605" s="72"/>
      <c r="C605" s="72"/>
      <c r="D605" s="72"/>
    </row>
    <row r="606" spans="2:4" ht="12.75" x14ac:dyDescent="0.2">
      <c r="B606" s="72"/>
      <c r="C606" s="72"/>
      <c r="D606" s="72"/>
    </row>
    <row r="607" spans="2:4" ht="12.75" x14ac:dyDescent="0.2">
      <c r="B607" s="72"/>
      <c r="C607" s="72"/>
      <c r="D607" s="72"/>
    </row>
    <row r="608" spans="2:4" ht="12.75" x14ac:dyDescent="0.2">
      <c r="B608" s="72"/>
      <c r="C608" s="72"/>
      <c r="D608" s="72"/>
    </row>
    <row r="609" spans="2:4" ht="12.75" x14ac:dyDescent="0.2">
      <c r="B609" s="72"/>
      <c r="C609" s="72"/>
      <c r="D609" s="72"/>
    </row>
    <row r="610" spans="2:4" ht="12.75" x14ac:dyDescent="0.2">
      <c r="B610" s="72"/>
      <c r="C610" s="72"/>
      <c r="D610" s="72"/>
    </row>
    <row r="611" spans="2:4" ht="12.75" x14ac:dyDescent="0.2">
      <c r="B611" s="72"/>
      <c r="C611" s="72"/>
      <c r="D611" s="72"/>
    </row>
    <row r="612" spans="2:4" ht="12.75" x14ac:dyDescent="0.2">
      <c r="B612" s="72"/>
      <c r="C612" s="72"/>
      <c r="D612" s="72"/>
    </row>
    <row r="613" spans="2:4" ht="12.75" x14ac:dyDescent="0.2">
      <c r="B613" s="72"/>
      <c r="C613" s="72"/>
      <c r="D613" s="72"/>
    </row>
    <row r="614" spans="2:4" ht="12.75" x14ac:dyDescent="0.2">
      <c r="B614" s="72"/>
      <c r="C614" s="72"/>
      <c r="D614" s="72"/>
    </row>
    <row r="615" spans="2:4" ht="12.75" x14ac:dyDescent="0.2">
      <c r="B615" s="72"/>
      <c r="C615" s="72"/>
      <c r="D615" s="72"/>
    </row>
    <row r="616" spans="2:4" ht="12.75" x14ac:dyDescent="0.2">
      <c r="B616" s="72"/>
      <c r="C616" s="72"/>
      <c r="D616" s="72"/>
    </row>
    <row r="617" spans="2:4" ht="12.75" x14ac:dyDescent="0.2">
      <c r="B617" s="72"/>
      <c r="C617" s="72"/>
      <c r="D617" s="72"/>
    </row>
    <row r="618" spans="2:4" ht="12.75" x14ac:dyDescent="0.2">
      <c r="B618" s="72"/>
      <c r="C618" s="72"/>
      <c r="D618" s="72"/>
    </row>
    <row r="619" spans="2:4" ht="12.75" x14ac:dyDescent="0.2">
      <c r="B619" s="72"/>
      <c r="C619" s="72"/>
      <c r="D619" s="72"/>
    </row>
    <row r="620" spans="2:4" ht="12.75" x14ac:dyDescent="0.2">
      <c r="B620" s="72"/>
      <c r="C620" s="72"/>
      <c r="D620" s="72"/>
    </row>
    <row r="621" spans="2:4" ht="12.75" x14ac:dyDescent="0.2">
      <c r="B621" s="72"/>
      <c r="C621" s="72"/>
      <c r="D621" s="72"/>
    </row>
    <row r="622" spans="2:4" ht="12.75" x14ac:dyDescent="0.2">
      <c r="B622" s="72"/>
      <c r="C622" s="72"/>
      <c r="D622" s="72"/>
    </row>
    <row r="623" spans="2:4" ht="12.75" x14ac:dyDescent="0.2">
      <c r="B623" s="72"/>
      <c r="C623" s="72"/>
      <c r="D623" s="72"/>
    </row>
    <row r="624" spans="2:4" ht="12.75" x14ac:dyDescent="0.2">
      <c r="B624" s="72"/>
      <c r="C624" s="72"/>
      <c r="D624" s="72"/>
    </row>
    <row r="625" spans="2:4" ht="12.75" x14ac:dyDescent="0.2">
      <c r="B625" s="72"/>
      <c r="C625" s="72"/>
      <c r="D625" s="72"/>
    </row>
    <row r="626" spans="2:4" ht="12.75" x14ac:dyDescent="0.2">
      <c r="B626" s="72"/>
      <c r="C626" s="72"/>
      <c r="D626" s="72"/>
    </row>
    <row r="627" spans="2:4" ht="12.75" x14ac:dyDescent="0.2">
      <c r="B627" s="72"/>
      <c r="C627" s="72"/>
      <c r="D627" s="72"/>
    </row>
    <row r="628" spans="2:4" ht="12.75" x14ac:dyDescent="0.2">
      <c r="B628" s="72"/>
      <c r="C628" s="72"/>
      <c r="D628" s="72"/>
    </row>
    <row r="629" spans="2:4" ht="12.75" x14ac:dyDescent="0.2">
      <c r="B629" s="72"/>
      <c r="C629" s="72"/>
      <c r="D629" s="72"/>
    </row>
    <row r="630" spans="2:4" ht="12.75" x14ac:dyDescent="0.2">
      <c r="B630" s="72"/>
      <c r="C630" s="72"/>
      <c r="D630" s="72"/>
    </row>
    <row r="631" spans="2:4" ht="12.75" x14ac:dyDescent="0.2">
      <c r="B631" s="72"/>
      <c r="C631" s="72"/>
      <c r="D631" s="72"/>
    </row>
    <row r="632" spans="2:4" ht="12.75" x14ac:dyDescent="0.2">
      <c r="B632" s="72"/>
      <c r="C632" s="72"/>
      <c r="D632" s="72"/>
    </row>
    <row r="633" spans="2:4" ht="12.75" x14ac:dyDescent="0.2">
      <c r="B633" s="72"/>
      <c r="C633" s="72"/>
      <c r="D633" s="72"/>
    </row>
    <row r="634" spans="2:4" ht="12.75" x14ac:dyDescent="0.2">
      <c r="B634" s="72"/>
      <c r="C634" s="72"/>
      <c r="D634" s="72"/>
    </row>
    <row r="635" spans="2:4" ht="12.75" x14ac:dyDescent="0.2">
      <c r="B635" s="72"/>
      <c r="C635" s="72"/>
      <c r="D635" s="72"/>
    </row>
    <row r="636" spans="2:4" ht="12.75" x14ac:dyDescent="0.2">
      <c r="B636" s="72"/>
      <c r="C636" s="72"/>
      <c r="D636" s="72"/>
    </row>
    <row r="637" spans="2:4" ht="12.75" x14ac:dyDescent="0.2">
      <c r="B637" s="72"/>
      <c r="C637" s="72"/>
      <c r="D637" s="72"/>
    </row>
    <row r="638" spans="2:4" ht="12.75" x14ac:dyDescent="0.2">
      <c r="B638" s="72"/>
      <c r="C638" s="72"/>
      <c r="D638" s="72"/>
    </row>
    <row r="639" spans="2:4" ht="12.75" x14ac:dyDescent="0.2">
      <c r="B639" s="72"/>
      <c r="C639" s="72"/>
      <c r="D639" s="72"/>
    </row>
    <row r="640" spans="2:4" ht="12.75" x14ac:dyDescent="0.2">
      <c r="B640" s="72"/>
      <c r="C640" s="72"/>
      <c r="D640" s="72"/>
    </row>
    <row r="641" spans="2:4" ht="12.75" x14ac:dyDescent="0.2">
      <c r="B641" s="72"/>
      <c r="C641" s="72"/>
      <c r="D641" s="72"/>
    </row>
    <row r="642" spans="2:4" ht="12.75" x14ac:dyDescent="0.2">
      <c r="B642" s="72"/>
      <c r="C642" s="72"/>
      <c r="D642" s="72"/>
    </row>
    <row r="643" spans="2:4" ht="12.75" x14ac:dyDescent="0.2">
      <c r="B643" s="72"/>
      <c r="C643" s="72"/>
      <c r="D643" s="72"/>
    </row>
    <row r="644" spans="2:4" ht="12.75" x14ac:dyDescent="0.2">
      <c r="B644" s="72"/>
      <c r="C644" s="72"/>
      <c r="D644" s="72"/>
    </row>
    <row r="645" spans="2:4" ht="12.75" x14ac:dyDescent="0.2">
      <c r="B645" s="72"/>
      <c r="C645" s="72"/>
      <c r="D645" s="72"/>
    </row>
    <row r="646" spans="2:4" ht="12.75" x14ac:dyDescent="0.2">
      <c r="B646" s="72"/>
      <c r="C646" s="72"/>
      <c r="D646" s="72"/>
    </row>
    <row r="647" spans="2:4" ht="12.75" x14ac:dyDescent="0.2">
      <c r="B647" s="72"/>
      <c r="C647" s="72"/>
      <c r="D647" s="72"/>
    </row>
    <row r="648" spans="2:4" ht="12.75" x14ac:dyDescent="0.2">
      <c r="B648" s="72"/>
      <c r="C648" s="72"/>
      <c r="D648" s="72"/>
    </row>
    <row r="649" spans="2:4" ht="12.75" x14ac:dyDescent="0.2">
      <c r="B649" s="72"/>
      <c r="C649" s="72"/>
      <c r="D649" s="72"/>
    </row>
    <row r="650" spans="2:4" ht="12.75" x14ac:dyDescent="0.2">
      <c r="B650" s="72"/>
      <c r="C650" s="72"/>
      <c r="D650" s="72"/>
    </row>
    <row r="651" spans="2:4" ht="12.75" x14ac:dyDescent="0.2">
      <c r="B651" s="72"/>
      <c r="C651" s="72"/>
      <c r="D651" s="72"/>
    </row>
    <row r="652" spans="2:4" ht="12.75" x14ac:dyDescent="0.2">
      <c r="B652" s="72"/>
      <c r="C652" s="72"/>
      <c r="D652" s="72"/>
    </row>
    <row r="653" spans="2:4" ht="12.75" x14ac:dyDescent="0.2">
      <c r="B653" s="72"/>
      <c r="C653" s="72"/>
      <c r="D653" s="72"/>
    </row>
    <row r="654" spans="2:4" ht="12.75" x14ac:dyDescent="0.2">
      <c r="B654" s="72"/>
      <c r="C654" s="72"/>
      <c r="D654" s="72"/>
    </row>
    <row r="655" spans="2:4" ht="12.75" x14ac:dyDescent="0.2">
      <c r="B655" s="72"/>
      <c r="C655" s="72"/>
      <c r="D655" s="72"/>
    </row>
    <row r="656" spans="2:4" ht="12.75" x14ac:dyDescent="0.2">
      <c r="B656" s="72"/>
      <c r="C656" s="72"/>
      <c r="D656" s="72"/>
    </row>
    <row r="657" spans="2:4" ht="12.75" x14ac:dyDescent="0.2">
      <c r="B657" s="72"/>
      <c r="C657" s="72"/>
      <c r="D657" s="72"/>
    </row>
    <row r="658" spans="2:4" ht="12.75" x14ac:dyDescent="0.2">
      <c r="B658" s="72"/>
      <c r="C658" s="72"/>
      <c r="D658" s="72"/>
    </row>
    <row r="659" spans="2:4" ht="12.75" x14ac:dyDescent="0.2">
      <c r="B659" s="72"/>
      <c r="C659" s="72"/>
      <c r="D659" s="72"/>
    </row>
    <row r="660" spans="2:4" ht="12.75" x14ac:dyDescent="0.2">
      <c r="B660" s="72"/>
      <c r="C660" s="72"/>
      <c r="D660" s="72"/>
    </row>
    <row r="661" spans="2:4" ht="12.75" x14ac:dyDescent="0.2">
      <c r="B661" s="72"/>
      <c r="C661" s="72"/>
      <c r="D661" s="72"/>
    </row>
    <row r="662" spans="2:4" ht="12.75" x14ac:dyDescent="0.2">
      <c r="B662" s="72"/>
      <c r="C662" s="72"/>
      <c r="D662" s="72"/>
    </row>
    <row r="663" spans="2:4" ht="12.75" x14ac:dyDescent="0.2">
      <c r="B663" s="72"/>
      <c r="C663" s="72"/>
      <c r="D663" s="72"/>
    </row>
    <row r="664" spans="2:4" ht="12.75" x14ac:dyDescent="0.2">
      <c r="B664" s="72"/>
      <c r="C664" s="72"/>
      <c r="D664" s="72"/>
    </row>
    <row r="665" spans="2:4" ht="12.75" x14ac:dyDescent="0.2">
      <c r="B665" s="72"/>
      <c r="C665" s="72"/>
      <c r="D665" s="72"/>
    </row>
    <row r="666" spans="2:4" ht="12.75" x14ac:dyDescent="0.2">
      <c r="B666" s="72"/>
      <c r="C666" s="72"/>
      <c r="D666" s="72"/>
    </row>
    <row r="667" spans="2:4" ht="12.75" x14ac:dyDescent="0.2">
      <c r="B667" s="72"/>
      <c r="C667" s="72"/>
      <c r="D667" s="72"/>
    </row>
    <row r="668" spans="2:4" ht="12.75" x14ac:dyDescent="0.2">
      <c r="B668" s="72"/>
      <c r="C668" s="72"/>
      <c r="D668" s="72"/>
    </row>
    <row r="669" spans="2:4" ht="12.75" x14ac:dyDescent="0.2">
      <c r="B669" s="72"/>
      <c r="C669" s="72"/>
      <c r="D669" s="72"/>
    </row>
    <row r="670" spans="2:4" ht="12.75" x14ac:dyDescent="0.2">
      <c r="B670" s="72"/>
      <c r="C670" s="72"/>
      <c r="D670" s="72"/>
    </row>
    <row r="671" spans="2:4" ht="12.75" x14ac:dyDescent="0.2">
      <c r="B671" s="72"/>
      <c r="C671" s="72"/>
      <c r="D671" s="72"/>
    </row>
    <row r="672" spans="2:4" ht="12.75" x14ac:dyDescent="0.2">
      <c r="B672" s="72"/>
      <c r="C672" s="72"/>
      <c r="D672" s="72"/>
    </row>
    <row r="673" spans="2:4" ht="12.75" x14ac:dyDescent="0.2">
      <c r="B673" s="72"/>
      <c r="C673" s="72"/>
      <c r="D673" s="72"/>
    </row>
    <row r="674" spans="2:4" ht="12.75" x14ac:dyDescent="0.2">
      <c r="B674" s="72"/>
      <c r="C674" s="72"/>
      <c r="D674" s="72"/>
    </row>
    <row r="675" spans="2:4" ht="12.75" x14ac:dyDescent="0.2">
      <c r="B675" s="72"/>
      <c r="C675" s="72"/>
      <c r="D675" s="72"/>
    </row>
    <row r="676" spans="2:4" ht="12.75" x14ac:dyDescent="0.2">
      <c r="B676" s="72"/>
      <c r="C676" s="72"/>
      <c r="D676" s="72"/>
    </row>
    <row r="677" spans="2:4" ht="12.75" x14ac:dyDescent="0.2">
      <c r="B677" s="72"/>
      <c r="C677" s="72"/>
      <c r="D677" s="72"/>
    </row>
    <row r="678" spans="2:4" ht="12.75" x14ac:dyDescent="0.2">
      <c r="B678" s="72"/>
      <c r="C678" s="72"/>
      <c r="D678" s="72"/>
    </row>
    <row r="679" spans="2:4" ht="12.75" x14ac:dyDescent="0.2">
      <c r="B679" s="72"/>
      <c r="C679" s="72"/>
      <c r="D679" s="72"/>
    </row>
    <row r="680" spans="2:4" ht="12.75" x14ac:dyDescent="0.2">
      <c r="B680" s="72"/>
      <c r="C680" s="72"/>
      <c r="D680" s="72"/>
    </row>
    <row r="681" spans="2:4" ht="12.75" x14ac:dyDescent="0.2">
      <c r="B681" s="72"/>
      <c r="C681" s="72"/>
      <c r="D681" s="72"/>
    </row>
    <row r="682" spans="2:4" ht="12.75" x14ac:dyDescent="0.2">
      <c r="B682" s="72"/>
      <c r="C682" s="72"/>
      <c r="D682" s="72"/>
    </row>
    <row r="683" spans="2:4" ht="12.75" x14ac:dyDescent="0.2">
      <c r="B683" s="72"/>
      <c r="C683" s="72"/>
      <c r="D683" s="72"/>
    </row>
    <row r="684" spans="2:4" ht="12.75" x14ac:dyDescent="0.2">
      <c r="B684" s="72"/>
      <c r="C684" s="72"/>
      <c r="D684" s="72"/>
    </row>
    <row r="685" spans="2:4" ht="12.75" x14ac:dyDescent="0.2">
      <c r="B685" s="72"/>
      <c r="C685" s="72"/>
      <c r="D685" s="72"/>
    </row>
    <row r="686" spans="2:4" ht="12.75" x14ac:dyDescent="0.2">
      <c r="B686" s="72"/>
      <c r="C686" s="72"/>
      <c r="D686" s="72"/>
    </row>
    <row r="687" spans="2:4" ht="12.75" x14ac:dyDescent="0.2">
      <c r="B687" s="72"/>
      <c r="C687" s="72"/>
      <c r="D687" s="72"/>
    </row>
    <row r="688" spans="2:4" ht="12.75" x14ac:dyDescent="0.2">
      <c r="B688" s="72"/>
      <c r="C688" s="72"/>
      <c r="D688" s="72"/>
    </row>
    <row r="689" spans="2:4" ht="12.75" x14ac:dyDescent="0.2">
      <c r="B689" s="72"/>
      <c r="C689" s="72"/>
      <c r="D689" s="72"/>
    </row>
    <row r="690" spans="2:4" ht="12.75" x14ac:dyDescent="0.2">
      <c r="B690" s="72"/>
      <c r="C690" s="72"/>
      <c r="D690" s="72"/>
    </row>
    <row r="691" spans="2:4" ht="12.75" x14ac:dyDescent="0.2">
      <c r="B691" s="72"/>
      <c r="C691" s="72"/>
      <c r="D691" s="72"/>
    </row>
    <row r="692" spans="2:4" ht="12.75" x14ac:dyDescent="0.2">
      <c r="B692" s="72"/>
      <c r="C692" s="72"/>
      <c r="D692" s="72"/>
    </row>
    <row r="693" spans="2:4" ht="12.75" x14ac:dyDescent="0.2">
      <c r="B693" s="72"/>
      <c r="C693" s="72"/>
      <c r="D693" s="72"/>
    </row>
    <row r="694" spans="2:4" ht="12.75" x14ac:dyDescent="0.2">
      <c r="B694" s="72"/>
      <c r="C694" s="72"/>
      <c r="D694" s="72"/>
    </row>
    <row r="695" spans="2:4" ht="12.75" x14ac:dyDescent="0.2">
      <c r="B695" s="72"/>
      <c r="C695" s="72"/>
      <c r="D695" s="72"/>
    </row>
    <row r="696" spans="2:4" ht="12.75" x14ac:dyDescent="0.2">
      <c r="B696" s="72"/>
      <c r="C696" s="72"/>
      <c r="D696" s="72"/>
    </row>
    <row r="697" spans="2:4" ht="12.75" x14ac:dyDescent="0.2">
      <c r="B697" s="72"/>
      <c r="C697" s="72"/>
      <c r="D697" s="72"/>
    </row>
    <row r="698" spans="2:4" ht="12.75" x14ac:dyDescent="0.2">
      <c r="B698" s="72"/>
      <c r="C698" s="72"/>
      <c r="D698" s="72"/>
    </row>
    <row r="699" spans="2:4" ht="12.75" x14ac:dyDescent="0.2">
      <c r="B699" s="72"/>
      <c r="C699" s="72"/>
      <c r="D699" s="72"/>
    </row>
    <row r="700" spans="2:4" ht="12.75" x14ac:dyDescent="0.2">
      <c r="B700" s="72"/>
      <c r="C700" s="72"/>
      <c r="D700" s="72"/>
    </row>
    <row r="701" spans="2:4" ht="12.75" x14ac:dyDescent="0.2">
      <c r="B701" s="72"/>
      <c r="C701" s="72"/>
      <c r="D701" s="72"/>
    </row>
    <row r="702" spans="2:4" ht="12.75" x14ac:dyDescent="0.2">
      <c r="B702" s="72"/>
      <c r="C702" s="72"/>
      <c r="D702" s="72"/>
    </row>
    <row r="703" spans="2:4" ht="12.75" x14ac:dyDescent="0.2">
      <c r="B703" s="72"/>
      <c r="C703" s="72"/>
      <c r="D703" s="72"/>
    </row>
    <row r="704" spans="2:4" ht="12.75" x14ac:dyDescent="0.2">
      <c r="B704" s="72"/>
      <c r="C704" s="72"/>
      <c r="D704" s="72"/>
    </row>
    <row r="705" spans="2:4" ht="12.75" x14ac:dyDescent="0.2">
      <c r="B705" s="72"/>
      <c r="C705" s="72"/>
      <c r="D705" s="72"/>
    </row>
    <row r="706" spans="2:4" ht="12.75" x14ac:dyDescent="0.2">
      <c r="B706" s="72"/>
      <c r="C706" s="72"/>
      <c r="D706" s="72"/>
    </row>
    <row r="707" spans="2:4" ht="12.75" x14ac:dyDescent="0.2">
      <c r="B707" s="72"/>
      <c r="C707" s="72"/>
      <c r="D707" s="72"/>
    </row>
    <row r="708" spans="2:4" ht="12.75" x14ac:dyDescent="0.2">
      <c r="B708" s="72"/>
      <c r="C708" s="72"/>
      <c r="D708" s="72"/>
    </row>
    <row r="709" spans="2:4" ht="12.75" x14ac:dyDescent="0.2">
      <c r="B709" s="72"/>
      <c r="C709" s="72"/>
      <c r="D709" s="72"/>
    </row>
    <row r="710" spans="2:4" ht="12.75" x14ac:dyDescent="0.2">
      <c r="B710" s="72"/>
      <c r="C710" s="72"/>
      <c r="D710" s="72"/>
    </row>
    <row r="711" spans="2:4" ht="12.75" x14ac:dyDescent="0.2">
      <c r="B711" s="72"/>
      <c r="C711" s="72"/>
      <c r="D711" s="72"/>
    </row>
    <row r="712" spans="2:4" ht="12.75" x14ac:dyDescent="0.2">
      <c r="B712" s="72"/>
      <c r="C712" s="72"/>
      <c r="D712" s="72"/>
    </row>
    <row r="713" spans="2:4" ht="12.75" x14ac:dyDescent="0.2">
      <c r="B713" s="72"/>
      <c r="C713" s="72"/>
      <c r="D713" s="72"/>
    </row>
    <row r="714" spans="2:4" ht="12.75" x14ac:dyDescent="0.2">
      <c r="B714" s="72"/>
      <c r="C714" s="72"/>
      <c r="D714" s="72"/>
    </row>
    <row r="715" spans="2:4" ht="12.75" x14ac:dyDescent="0.2">
      <c r="B715" s="72"/>
      <c r="C715" s="72"/>
      <c r="D715" s="72"/>
    </row>
    <row r="716" spans="2:4" ht="12.75" x14ac:dyDescent="0.2">
      <c r="B716" s="72"/>
      <c r="C716" s="72"/>
      <c r="D716" s="72"/>
    </row>
    <row r="717" spans="2:4" ht="12.75" x14ac:dyDescent="0.2">
      <c r="B717" s="72"/>
      <c r="C717" s="72"/>
      <c r="D717" s="72"/>
    </row>
    <row r="718" spans="2:4" ht="12.75" x14ac:dyDescent="0.2">
      <c r="B718" s="72"/>
      <c r="C718" s="72"/>
      <c r="D718" s="72"/>
    </row>
    <row r="719" spans="2:4" ht="12.75" x14ac:dyDescent="0.2">
      <c r="B719" s="72"/>
      <c r="C719" s="72"/>
      <c r="D719" s="72"/>
    </row>
    <row r="720" spans="2:4" ht="12.75" x14ac:dyDescent="0.2">
      <c r="B720" s="72"/>
      <c r="C720" s="72"/>
      <c r="D720" s="72"/>
    </row>
    <row r="721" spans="2:4" ht="12.75" x14ac:dyDescent="0.2">
      <c r="B721" s="72"/>
      <c r="C721" s="72"/>
      <c r="D721" s="72"/>
    </row>
    <row r="722" spans="2:4" ht="12.75" x14ac:dyDescent="0.2">
      <c r="B722" s="72"/>
      <c r="C722" s="72"/>
      <c r="D722" s="72"/>
    </row>
    <row r="723" spans="2:4" ht="12.75" x14ac:dyDescent="0.2">
      <c r="B723" s="72"/>
      <c r="C723" s="72"/>
      <c r="D723" s="72"/>
    </row>
    <row r="724" spans="2:4" ht="12.75" x14ac:dyDescent="0.2">
      <c r="B724" s="72"/>
      <c r="C724" s="72"/>
      <c r="D724" s="72"/>
    </row>
    <row r="725" spans="2:4" ht="12.75" x14ac:dyDescent="0.2">
      <c r="B725" s="72"/>
      <c r="C725" s="72"/>
      <c r="D725" s="72"/>
    </row>
    <row r="726" spans="2:4" ht="12.75" x14ac:dyDescent="0.2">
      <c r="B726" s="72"/>
      <c r="C726" s="72"/>
      <c r="D726" s="72"/>
    </row>
    <row r="727" spans="2:4" ht="12.75" x14ac:dyDescent="0.2">
      <c r="B727" s="72"/>
      <c r="C727" s="72"/>
      <c r="D727" s="72"/>
    </row>
    <row r="728" spans="2:4" ht="12.75" x14ac:dyDescent="0.2">
      <c r="B728" s="72"/>
      <c r="C728" s="72"/>
      <c r="D728" s="72"/>
    </row>
    <row r="729" spans="2:4" ht="12.75" x14ac:dyDescent="0.2">
      <c r="B729" s="72"/>
      <c r="C729" s="72"/>
      <c r="D729" s="72"/>
    </row>
    <row r="730" spans="2:4" ht="12.75" x14ac:dyDescent="0.2">
      <c r="B730" s="72"/>
      <c r="C730" s="72"/>
      <c r="D730" s="72"/>
    </row>
    <row r="731" spans="2:4" ht="12.75" x14ac:dyDescent="0.2">
      <c r="B731" s="72"/>
      <c r="C731" s="72"/>
      <c r="D731" s="72"/>
    </row>
    <row r="732" spans="2:4" ht="12.75" x14ac:dyDescent="0.2">
      <c r="B732" s="72"/>
      <c r="C732" s="72"/>
      <c r="D732" s="72"/>
    </row>
    <row r="733" spans="2:4" ht="12.75" x14ac:dyDescent="0.2">
      <c r="B733" s="72"/>
      <c r="C733" s="72"/>
      <c r="D733" s="72"/>
    </row>
    <row r="734" spans="2:4" ht="12.75" x14ac:dyDescent="0.2">
      <c r="B734" s="72"/>
      <c r="C734" s="72"/>
      <c r="D734" s="72"/>
    </row>
    <row r="735" spans="2:4" ht="12.75" x14ac:dyDescent="0.2">
      <c r="B735" s="72"/>
      <c r="C735" s="72"/>
      <c r="D735" s="72"/>
    </row>
    <row r="736" spans="2:4" ht="12.75" x14ac:dyDescent="0.2">
      <c r="B736" s="72"/>
      <c r="C736" s="72"/>
      <c r="D736" s="72"/>
    </row>
    <row r="737" spans="2:4" ht="12.75" x14ac:dyDescent="0.2">
      <c r="B737" s="72"/>
      <c r="C737" s="72"/>
      <c r="D737" s="72"/>
    </row>
    <row r="738" spans="2:4" ht="12.75" x14ac:dyDescent="0.2">
      <c r="B738" s="72"/>
      <c r="C738" s="72"/>
      <c r="D738" s="72"/>
    </row>
    <row r="739" spans="2:4" ht="12.75" x14ac:dyDescent="0.2">
      <c r="B739" s="72"/>
      <c r="C739" s="72"/>
      <c r="D739" s="72"/>
    </row>
    <row r="740" spans="2:4" ht="12.75" x14ac:dyDescent="0.2">
      <c r="B740" s="72"/>
      <c r="C740" s="72"/>
      <c r="D740" s="72"/>
    </row>
    <row r="741" spans="2:4" ht="12.75" x14ac:dyDescent="0.2">
      <c r="B741" s="72"/>
      <c r="C741" s="72"/>
      <c r="D741" s="72"/>
    </row>
    <row r="742" spans="2:4" ht="12.75" x14ac:dyDescent="0.2">
      <c r="B742" s="72"/>
      <c r="C742" s="72"/>
      <c r="D742" s="72"/>
    </row>
    <row r="743" spans="2:4" ht="12.75" x14ac:dyDescent="0.2">
      <c r="B743" s="72"/>
      <c r="C743" s="72"/>
      <c r="D743" s="72"/>
    </row>
    <row r="744" spans="2:4" ht="12.75" x14ac:dyDescent="0.2">
      <c r="B744" s="72"/>
      <c r="C744" s="72"/>
      <c r="D744" s="72"/>
    </row>
    <row r="745" spans="2:4" ht="12.75" x14ac:dyDescent="0.2">
      <c r="B745" s="72"/>
      <c r="C745" s="72"/>
      <c r="D745" s="72"/>
    </row>
    <row r="746" spans="2:4" ht="12.75" x14ac:dyDescent="0.2">
      <c r="B746" s="72"/>
      <c r="C746" s="72"/>
      <c r="D746" s="72"/>
    </row>
    <row r="747" spans="2:4" ht="12.75" x14ac:dyDescent="0.2">
      <c r="B747" s="72"/>
      <c r="C747" s="72"/>
      <c r="D747" s="72"/>
    </row>
    <row r="748" spans="2:4" ht="12.75" x14ac:dyDescent="0.2">
      <c r="B748" s="72"/>
      <c r="C748" s="72"/>
      <c r="D748" s="72"/>
    </row>
    <row r="749" spans="2:4" ht="12.75" x14ac:dyDescent="0.2">
      <c r="B749" s="72"/>
      <c r="C749" s="72"/>
      <c r="D749" s="72"/>
    </row>
    <row r="750" spans="2:4" ht="12.75" x14ac:dyDescent="0.2">
      <c r="B750" s="72"/>
      <c r="C750" s="72"/>
      <c r="D750" s="72"/>
    </row>
    <row r="751" spans="2:4" ht="12.75" x14ac:dyDescent="0.2">
      <c r="B751" s="72"/>
      <c r="C751" s="72"/>
      <c r="D751" s="72"/>
    </row>
    <row r="752" spans="2:4" ht="12.75" x14ac:dyDescent="0.2">
      <c r="B752" s="72"/>
      <c r="C752" s="72"/>
      <c r="D752" s="72"/>
    </row>
    <row r="753" spans="2:4" ht="12.75" x14ac:dyDescent="0.2">
      <c r="B753" s="72"/>
      <c r="C753" s="72"/>
      <c r="D753" s="72"/>
    </row>
    <row r="754" spans="2:4" ht="12.75" x14ac:dyDescent="0.2">
      <c r="B754" s="72"/>
      <c r="C754" s="72"/>
      <c r="D754" s="72"/>
    </row>
    <row r="755" spans="2:4" ht="12.75" x14ac:dyDescent="0.2">
      <c r="B755" s="72"/>
      <c r="C755" s="72"/>
      <c r="D755" s="72"/>
    </row>
    <row r="756" spans="2:4" ht="12.75" x14ac:dyDescent="0.2">
      <c r="B756" s="72"/>
      <c r="C756" s="72"/>
      <c r="D756" s="72"/>
    </row>
    <row r="757" spans="2:4" ht="12.75" x14ac:dyDescent="0.2">
      <c r="B757" s="72"/>
      <c r="C757" s="72"/>
      <c r="D757" s="72"/>
    </row>
    <row r="758" spans="2:4" ht="12.75" x14ac:dyDescent="0.2">
      <c r="B758" s="72"/>
      <c r="C758" s="72"/>
      <c r="D758" s="72"/>
    </row>
    <row r="759" spans="2:4" ht="12.75" x14ac:dyDescent="0.2">
      <c r="B759" s="72"/>
      <c r="C759" s="72"/>
      <c r="D759" s="72"/>
    </row>
    <row r="760" spans="2:4" ht="12.75" x14ac:dyDescent="0.2">
      <c r="B760" s="72"/>
      <c r="C760" s="72"/>
      <c r="D760" s="72"/>
    </row>
    <row r="761" spans="2:4" ht="12.75" x14ac:dyDescent="0.2">
      <c r="B761" s="72"/>
      <c r="C761" s="72"/>
      <c r="D761" s="72"/>
    </row>
    <row r="762" spans="2:4" ht="12.75" x14ac:dyDescent="0.2">
      <c r="B762" s="72"/>
      <c r="C762" s="72"/>
      <c r="D762" s="72"/>
    </row>
    <row r="763" spans="2:4" ht="12.75" x14ac:dyDescent="0.2">
      <c r="B763" s="72"/>
      <c r="C763" s="72"/>
      <c r="D763" s="72"/>
    </row>
    <row r="764" spans="2:4" ht="12.75" x14ac:dyDescent="0.2">
      <c r="B764" s="72"/>
      <c r="C764" s="72"/>
      <c r="D764" s="72"/>
    </row>
    <row r="765" spans="2:4" ht="12.75" x14ac:dyDescent="0.2">
      <c r="B765" s="72"/>
      <c r="C765" s="72"/>
      <c r="D765" s="72"/>
    </row>
    <row r="766" spans="2:4" ht="12.75" x14ac:dyDescent="0.2">
      <c r="B766" s="72"/>
      <c r="C766" s="72"/>
      <c r="D766" s="72"/>
    </row>
    <row r="767" spans="2:4" ht="12.75" x14ac:dyDescent="0.2">
      <c r="B767" s="72"/>
      <c r="C767" s="72"/>
      <c r="D767" s="72"/>
    </row>
    <row r="768" spans="2:4" ht="12.75" x14ac:dyDescent="0.2">
      <c r="B768" s="72"/>
      <c r="C768" s="72"/>
      <c r="D768" s="72"/>
    </row>
    <row r="769" spans="2:4" ht="12.75" x14ac:dyDescent="0.2">
      <c r="B769" s="72"/>
      <c r="C769" s="72"/>
      <c r="D769" s="72"/>
    </row>
    <row r="770" spans="2:4" ht="12.75" x14ac:dyDescent="0.2">
      <c r="B770" s="72"/>
      <c r="C770" s="72"/>
      <c r="D770" s="72"/>
    </row>
    <row r="771" spans="2:4" ht="12.75" x14ac:dyDescent="0.2">
      <c r="B771" s="72"/>
      <c r="C771" s="72"/>
      <c r="D771" s="72"/>
    </row>
    <row r="772" spans="2:4" ht="12.75" x14ac:dyDescent="0.2">
      <c r="B772" s="72"/>
      <c r="C772" s="72"/>
      <c r="D772" s="72"/>
    </row>
    <row r="773" spans="2:4" ht="12.75" x14ac:dyDescent="0.2">
      <c r="B773" s="72"/>
      <c r="C773" s="72"/>
      <c r="D773" s="72"/>
    </row>
    <row r="774" spans="2:4" ht="12.75" x14ac:dyDescent="0.2">
      <c r="B774" s="72"/>
      <c r="C774" s="72"/>
      <c r="D774" s="72"/>
    </row>
    <row r="775" spans="2:4" ht="12.75" x14ac:dyDescent="0.2">
      <c r="B775" s="72"/>
      <c r="C775" s="72"/>
      <c r="D775" s="72"/>
    </row>
    <row r="776" spans="2:4" ht="12.75" x14ac:dyDescent="0.2">
      <c r="B776" s="72"/>
      <c r="C776" s="72"/>
      <c r="D776" s="72"/>
    </row>
    <row r="777" spans="2:4" ht="12.75" x14ac:dyDescent="0.2">
      <c r="B777" s="72"/>
      <c r="C777" s="72"/>
      <c r="D777" s="72"/>
    </row>
    <row r="778" spans="2:4" ht="12.75" x14ac:dyDescent="0.2">
      <c r="B778" s="72"/>
      <c r="C778" s="72"/>
      <c r="D778" s="72"/>
    </row>
    <row r="779" spans="2:4" ht="12.75" x14ac:dyDescent="0.2">
      <c r="B779" s="72"/>
      <c r="C779" s="72"/>
      <c r="D779" s="72"/>
    </row>
    <row r="780" spans="2:4" ht="12.75" x14ac:dyDescent="0.2">
      <c r="B780" s="72"/>
      <c r="C780" s="72"/>
      <c r="D780" s="72"/>
    </row>
    <row r="781" spans="2:4" ht="12.75" x14ac:dyDescent="0.2">
      <c r="B781" s="72"/>
      <c r="C781" s="72"/>
      <c r="D781" s="72"/>
    </row>
    <row r="782" spans="2:4" ht="12.75" x14ac:dyDescent="0.2">
      <c r="B782" s="72"/>
      <c r="C782" s="72"/>
      <c r="D782" s="72"/>
    </row>
    <row r="783" spans="2:4" ht="12.75" x14ac:dyDescent="0.2">
      <c r="B783" s="72"/>
      <c r="C783" s="72"/>
      <c r="D783" s="72"/>
    </row>
    <row r="784" spans="2:4" ht="12.75" x14ac:dyDescent="0.2">
      <c r="B784" s="72"/>
      <c r="C784" s="72"/>
      <c r="D784" s="72"/>
    </row>
    <row r="785" spans="2:4" ht="12.75" x14ac:dyDescent="0.2">
      <c r="B785" s="72"/>
      <c r="C785" s="72"/>
      <c r="D785" s="72"/>
    </row>
    <row r="786" spans="2:4" ht="12.75" x14ac:dyDescent="0.2">
      <c r="B786" s="72"/>
      <c r="C786" s="72"/>
      <c r="D786" s="72"/>
    </row>
    <row r="787" spans="2:4" ht="12.75" x14ac:dyDescent="0.2">
      <c r="B787" s="72"/>
      <c r="C787" s="72"/>
      <c r="D787" s="72"/>
    </row>
    <row r="788" spans="2:4" ht="12.75" x14ac:dyDescent="0.2">
      <c r="B788" s="72"/>
      <c r="C788" s="72"/>
      <c r="D788" s="72"/>
    </row>
    <row r="789" spans="2:4" ht="12.75" x14ac:dyDescent="0.2">
      <c r="B789" s="72"/>
      <c r="C789" s="72"/>
      <c r="D789" s="72"/>
    </row>
    <row r="790" spans="2:4" ht="12.75" x14ac:dyDescent="0.2">
      <c r="B790" s="72"/>
      <c r="C790" s="72"/>
      <c r="D790" s="72"/>
    </row>
    <row r="791" spans="2:4" ht="12.75" x14ac:dyDescent="0.2">
      <c r="B791" s="72"/>
      <c r="C791" s="72"/>
      <c r="D791" s="72"/>
    </row>
    <row r="792" spans="2:4" ht="12.75" x14ac:dyDescent="0.2">
      <c r="B792" s="72"/>
      <c r="C792" s="72"/>
      <c r="D792" s="72"/>
    </row>
    <row r="793" spans="2:4" ht="12.75" x14ac:dyDescent="0.2">
      <c r="B793" s="72"/>
      <c r="C793" s="72"/>
      <c r="D793" s="72"/>
    </row>
    <row r="794" spans="2:4" ht="12.75" x14ac:dyDescent="0.2">
      <c r="B794" s="72"/>
      <c r="C794" s="72"/>
      <c r="D794" s="72"/>
    </row>
    <row r="795" spans="2:4" ht="12.75" x14ac:dyDescent="0.2">
      <c r="B795" s="72"/>
      <c r="C795" s="72"/>
      <c r="D795" s="72"/>
    </row>
    <row r="796" spans="2:4" ht="12.75" x14ac:dyDescent="0.2">
      <c r="B796" s="72"/>
      <c r="C796" s="72"/>
      <c r="D796" s="72"/>
    </row>
    <row r="797" spans="2:4" ht="12.75" x14ac:dyDescent="0.2">
      <c r="B797" s="72"/>
      <c r="C797" s="72"/>
      <c r="D797" s="72"/>
    </row>
    <row r="798" spans="2:4" ht="12.75" x14ac:dyDescent="0.2">
      <c r="B798" s="72"/>
      <c r="C798" s="72"/>
      <c r="D798" s="72"/>
    </row>
    <row r="799" spans="2:4" ht="12.75" x14ac:dyDescent="0.2">
      <c r="B799" s="72"/>
      <c r="C799" s="72"/>
      <c r="D799" s="72"/>
    </row>
    <row r="800" spans="2:4" ht="12.75" x14ac:dyDescent="0.2">
      <c r="B800" s="72"/>
      <c r="C800" s="72"/>
      <c r="D800" s="72"/>
    </row>
    <row r="801" spans="2:4" ht="12.75" x14ac:dyDescent="0.2">
      <c r="B801" s="72"/>
      <c r="C801" s="72"/>
      <c r="D801" s="72"/>
    </row>
    <row r="802" spans="2:4" ht="12.75" x14ac:dyDescent="0.2">
      <c r="B802" s="72"/>
      <c r="C802" s="72"/>
      <c r="D802" s="72"/>
    </row>
    <row r="803" spans="2:4" ht="12.75" x14ac:dyDescent="0.2">
      <c r="B803" s="72"/>
      <c r="C803" s="72"/>
      <c r="D803" s="72"/>
    </row>
    <row r="804" spans="2:4" ht="12.75" x14ac:dyDescent="0.2">
      <c r="B804" s="72"/>
      <c r="C804" s="72"/>
      <c r="D804" s="72"/>
    </row>
    <row r="805" spans="2:4" ht="12.75" x14ac:dyDescent="0.2">
      <c r="B805" s="72"/>
      <c r="C805" s="72"/>
      <c r="D805" s="72"/>
    </row>
    <row r="806" spans="2:4" ht="12.75" x14ac:dyDescent="0.2">
      <c r="B806" s="72"/>
      <c r="C806" s="72"/>
      <c r="D806" s="72"/>
    </row>
    <row r="807" spans="2:4" ht="12.75" x14ac:dyDescent="0.2">
      <c r="B807" s="72"/>
      <c r="C807" s="72"/>
      <c r="D807" s="72"/>
    </row>
    <row r="808" spans="2:4" ht="12.75" x14ac:dyDescent="0.2">
      <c r="B808" s="72"/>
      <c r="C808" s="72"/>
      <c r="D808" s="72"/>
    </row>
    <row r="809" spans="2:4" ht="12.75" x14ac:dyDescent="0.2">
      <c r="B809" s="72"/>
      <c r="C809" s="72"/>
      <c r="D809" s="72"/>
    </row>
    <row r="810" spans="2:4" ht="12.75" x14ac:dyDescent="0.2">
      <c r="B810" s="72"/>
      <c r="C810" s="72"/>
      <c r="D810" s="72"/>
    </row>
    <row r="811" spans="2:4" ht="12.75" x14ac:dyDescent="0.2">
      <c r="B811" s="72"/>
      <c r="C811" s="72"/>
      <c r="D811" s="72"/>
    </row>
    <row r="812" spans="2:4" ht="12.75" x14ac:dyDescent="0.2">
      <c r="B812" s="72"/>
      <c r="C812" s="72"/>
      <c r="D812" s="72"/>
    </row>
    <row r="813" spans="2:4" ht="12.75" x14ac:dyDescent="0.2">
      <c r="B813" s="72"/>
      <c r="C813" s="72"/>
      <c r="D813" s="72"/>
    </row>
    <row r="814" spans="2:4" ht="12.75" x14ac:dyDescent="0.2">
      <c r="B814" s="72"/>
      <c r="C814" s="72"/>
      <c r="D814" s="72"/>
    </row>
    <row r="815" spans="2:4" ht="12.75" x14ac:dyDescent="0.2">
      <c r="B815" s="72"/>
      <c r="C815" s="72"/>
      <c r="D815" s="72"/>
    </row>
    <row r="816" spans="2:4" ht="12.75" x14ac:dyDescent="0.2">
      <c r="B816" s="72"/>
      <c r="C816" s="72"/>
      <c r="D816" s="72"/>
    </row>
    <row r="817" spans="2:4" ht="12.75" x14ac:dyDescent="0.2">
      <c r="B817" s="72"/>
      <c r="C817" s="72"/>
      <c r="D817" s="72"/>
    </row>
    <row r="818" spans="2:4" ht="12.75" x14ac:dyDescent="0.2">
      <c r="B818" s="72"/>
      <c r="C818" s="72"/>
      <c r="D818" s="72"/>
    </row>
    <row r="819" spans="2:4" ht="12.75" x14ac:dyDescent="0.2">
      <c r="B819" s="72"/>
      <c r="C819" s="72"/>
      <c r="D819" s="72"/>
    </row>
    <row r="820" spans="2:4" ht="12.75" x14ac:dyDescent="0.2">
      <c r="B820" s="72"/>
      <c r="C820" s="72"/>
      <c r="D820" s="72"/>
    </row>
    <row r="821" spans="2:4" ht="12.75" x14ac:dyDescent="0.2">
      <c r="B821" s="72"/>
      <c r="C821" s="72"/>
      <c r="D821" s="72"/>
    </row>
    <row r="822" spans="2:4" ht="12.75" x14ac:dyDescent="0.2">
      <c r="B822" s="72"/>
      <c r="C822" s="72"/>
      <c r="D822" s="72"/>
    </row>
    <row r="823" spans="2:4" ht="12.75" x14ac:dyDescent="0.2">
      <c r="B823" s="72"/>
      <c r="C823" s="72"/>
      <c r="D823" s="72"/>
    </row>
    <row r="824" spans="2:4" ht="12.75" x14ac:dyDescent="0.2">
      <c r="B824" s="72"/>
      <c r="C824" s="72"/>
      <c r="D824" s="72"/>
    </row>
    <row r="825" spans="2:4" ht="12.75" x14ac:dyDescent="0.2">
      <c r="B825" s="72"/>
      <c r="C825" s="72"/>
      <c r="D825" s="72"/>
    </row>
    <row r="826" spans="2:4" ht="12.75" x14ac:dyDescent="0.2">
      <c r="B826" s="72"/>
      <c r="C826" s="72"/>
      <c r="D826" s="72"/>
    </row>
    <row r="827" spans="2:4" ht="12.75" x14ac:dyDescent="0.2">
      <c r="B827" s="72"/>
      <c r="C827" s="72"/>
      <c r="D827" s="72"/>
    </row>
    <row r="828" spans="2:4" ht="12.75" x14ac:dyDescent="0.2">
      <c r="B828" s="72"/>
      <c r="C828" s="72"/>
      <c r="D828" s="72"/>
    </row>
    <row r="829" spans="2:4" ht="12.75" x14ac:dyDescent="0.2">
      <c r="B829" s="72"/>
      <c r="C829" s="72"/>
      <c r="D829" s="72"/>
    </row>
    <row r="830" spans="2:4" ht="12.75" x14ac:dyDescent="0.2">
      <c r="B830" s="72"/>
      <c r="C830" s="72"/>
      <c r="D830" s="72"/>
    </row>
    <row r="831" spans="2:4" ht="12.75" x14ac:dyDescent="0.2">
      <c r="B831" s="72"/>
      <c r="C831" s="72"/>
      <c r="D831" s="72"/>
    </row>
    <row r="832" spans="2:4" ht="12.75" x14ac:dyDescent="0.2">
      <c r="B832" s="72"/>
      <c r="C832" s="72"/>
      <c r="D832" s="72"/>
    </row>
    <row r="833" spans="2:4" ht="12.75" x14ac:dyDescent="0.2">
      <c r="B833" s="72"/>
      <c r="C833" s="72"/>
      <c r="D833" s="72"/>
    </row>
    <row r="834" spans="2:4" ht="12.75" x14ac:dyDescent="0.2">
      <c r="B834" s="72"/>
      <c r="C834" s="72"/>
      <c r="D834" s="72"/>
    </row>
    <row r="835" spans="2:4" ht="12.75" x14ac:dyDescent="0.2">
      <c r="B835" s="72"/>
      <c r="C835" s="72"/>
      <c r="D835" s="72"/>
    </row>
    <row r="836" spans="2:4" ht="12.75" x14ac:dyDescent="0.2">
      <c r="B836" s="72"/>
      <c r="C836" s="72"/>
      <c r="D836" s="72"/>
    </row>
    <row r="837" spans="2:4" ht="12.75" x14ac:dyDescent="0.2">
      <c r="B837" s="72"/>
      <c r="C837" s="72"/>
      <c r="D837" s="72"/>
    </row>
    <row r="838" spans="2:4" ht="12.75" x14ac:dyDescent="0.2">
      <c r="B838" s="72"/>
      <c r="C838" s="72"/>
      <c r="D838" s="72"/>
    </row>
    <row r="839" spans="2:4" ht="12.75" x14ac:dyDescent="0.2">
      <c r="B839" s="72"/>
      <c r="C839" s="72"/>
      <c r="D839" s="72"/>
    </row>
    <row r="840" spans="2:4" ht="12.75" x14ac:dyDescent="0.2">
      <c r="B840" s="72"/>
      <c r="C840" s="72"/>
      <c r="D840" s="72"/>
    </row>
    <row r="841" spans="2:4" ht="12.75" x14ac:dyDescent="0.2">
      <c r="B841" s="72"/>
      <c r="C841" s="72"/>
      <c r="D841" s="72"/>
    </row>
    <row r="842" spans="2:4" ht="12.75" x14ac:dyDescent="0.2">
      <c r="B842" s="72"/>
      <c r="C842" s="72"/>
      <c r="D842" s="72"/>
    </row>
    <row r="843" spans="2:4" ht="12.75" x14ac:dyDescent="0.2">
      <c r="B843" s="72"/>
      <c r="C843" s="72"/>
      <c r="D843" s="72"/>
    </row>
    <row r="844" spans="2:4" ht="12.75" x14ac:dyDescent="0.2">
      <c r="B844" s="72"/>
      <c r="C844" s="72"/>
      <c r="D844" s="72"/>
    </row>
    <row r="845" spans="2:4" ht="12.75" x14ac:dyDescent="0.2">
      <c r="B845" s="72"/>
      <c r="C845" s="72"/>
      <c r="D845" s="72"/>
    </row>
    <row r="846" spans="2:4" ht="12.75" x14ac:dyDescent="0.2">
      <c r="B846" s="72"/>
      <c r="C846" s="72"/>
      <c r="D846" s="72"/>
    </row>
    <row r="847" spans="2:4" ht="12.75" x14ac:dyDescent="0.2">
      <c r="B847" s="72"/>
      <c r="C847" s="72"/>
      <c r="D847" s="72"/>
    </row>
    <row r="848" spans="2:4" ht="12.75" x14ac:dyDescent="0.2">
      <c r="B848" s="72"/>
      <c r="C848" s="72"/>
      <c r="D848" s="72"/>
    </row>
    <row r="849" spans="2:4" ht="12.75" x14ac:dyDescent="0.2">
      <c r="B849" s="72"/>
      <c r="C849" s="72"/>
      <c r="D849" s="72"/>
    </row>
    <row r="850" spans="2:4" ht="12.75" x14ac:dyDescent="0.2">
      <c r="B850" s="72"/>
      <c r="C850" s="72"/>
      <c r="D850" s="72"/>
    </row>
    <row r="851" spans="2:4" ht="12.75" x14ac:dyDescent="0.2">
      <c r="B851" s="72"/>
      <c r="C851" s="72"/>
      <c r="D851" s="72"/>
    </row>
    <row r="852" spans="2:4" ht="12.75" x14ac:dyDescent="0.2">
      <c r="B852" s="72"/>
      <c r="C852" s="72"/>
      <c r="D852" s="72"/>
    </row>
    <row r="853" spans="2:4" ht="12.75" x14ac:dyDescent="0.2">
      <c r="B853" s="72"/>
      <c r="C853" s="72"/>
      <c r="D853" s="72"/>
    </row>
    <row r="854" spans="2:4" ht="12.75" x14ac:dyDescent="0.2">
      <c r="B854" s="72"/>
      <c r="C854" s="72"/>
      <c r="D854" s="72"/>
    </row>
    <row r="855" spans="2:4" ht="12.75" x14ac:dyDescent="0.2">
      <c r="B855" s="72"/>
      <c r="C855" s="72"/>
      <c r="D855" s="72"/>
    </row>
    <row r="856" spans="2:4" ht="12.75" x14ac:dyDescent="0.2">
      <c r="B856" s="72"/>
      <c r="C856" s="72"/>
      <c r="D856" s="72"/>
    </row>
    <row r="857" spans="2:4" ht="12.75" x14ac:dyDescent="0.2">
      <c r="B857" s="72"/>
      <c r="C857" s="72"/>
      <c r="D857" s="72"/>
    </row>
    <row r="858" spans="2:4" ht="12.75" x14ac:dyDescent="0.2">
      <c r="B858" s="72"/>
      <c r="C858" s="72"/>
      <c r="D858" s="72"/>
    </row>
    <row r="859" spans="2:4" ht="12.75" x14ac:dyDescent="0.2">
      <c r="B859" s="72"/>
      <c r="C859" s="72"/>
      <c r="D859" s="72"/>
    </row>
    <row r="860" spans="2:4" ht="12.75" x14ac:dyDescent="0.2">
      <c r="B860" s="72"/>
      <c r="C860" s="72"/>
      <c r="D860" s="72"/>
    </row>
    <row r="861" spans="2:4" ht="12.75" x14ac:dyDescent="0.2">
      <c r="B861" s="72"/>
      <c r="C861" s="72"/>
      <c r="D861" s="72"/>
    </row>
    <row r="862" spans="2:4" ht="12.75" x14ac:dyDescent="0.2">
      <c r="B862" s="72"/>
      <c r="C862" s="72"/>
      <c r="D862" s="72"/>
    </row>
    <row r="863" spans="2:4" ht="12.75" x14ac:dyDescent="0.2">
      <c r="B863" s="72"/>
      <c r="C863" s="72"/>
      <c r="D863" s="72"/>
    </row>
    <row r="864" spans="2:4" ht="12.75" x14ac:dyDescent="0.2">
      <c r="B864" s="72"/>
      <c r="C864" s="72"/>
      <c r="D864" s="72"/>
    </row>
    <row r="865" spans="2:4" ht="12.75" x14ac:dyDescent="0.2">
      <c r="B865" s="72"/>
      <c r="C865" s="72"/>
      <c r="D865" s="72"/>
    </row>
    <row r="866" spans="2:4" ht="12.75" x14ac:dyDescent="0.2">
      <c r="B866" s="72"/>
      <c r="C866" s="72"/>
      <c r="D866" s="72"/>
    </row>
    <row r="867" spans="2:4" ht="12.75" x14ac:dyDescent="0.2">
      <c r="B867" s="72"/>
      <c r="C867" s="72"/>
      <c r="D867" s="72"/>
    </row>
    <row r="868" spans="2:4" ht="12.75" x14ac:dyDescent="0.2">
      <c r="B868" s="72"/>
      <c r="C868" s="72"/>
      <c r="D868" s="72"/>
    </row>
    <row r="869" spans="2:4" ht="12.75" x14ac:dyDescent="0.2">
      <c r="B869" s="72"/>
      <c r="C869" s="72"/>
      <c r="D869" s="72"/>
    </row>
    <row r="870" spans="2:4" ht="12.75" x14ac:dyDescent="0.2">
      <c r="B870" s="72"/>
      <c r="C870" s="72"/>
      <c r="D870" s="72"/>
    </row>
    <row r="871" spans="2:4" ht="12.75" x14ac:dyDescent="0.2">
      <c r="B871" s="72"/>
      <c r="C871" s="72"/>
      <c r="D871" s="72"/>
    </row>
    <row r="872" spans="2:4" ht="12.75" x14ac:dyDescent="0.2">
      <c r="B872" s="72"/>
      <c r="C872" s="72"/>
      <c r="D872" s="72"/>
    </row>
    <row r="873" spans="2:4" ht="12.75" x14ac:dyDescent="0.2">
      <c r="B873" s="72"/>
      <c r="C873" s="72"/>
      <c r="D873" s="72"/>
    </row>
    <row r="874" spans="2:4" ht="12.75" x14ac:dyDescent="0.2">
      <c r="B874" s="72"/>
      <c r="C874" s="72"/>
      <c r="D874" s="72"/>
    </row>
    <row r="875" spans="2:4" ht="12.75" x14ac:dyDescent="0.2">
      <c r="B875" s="72"/>
      <c r="C875" s="72"/>
      <c r="D875" s="72"/>
    </row>
    <row r="876" spans="2:4" ht="12.75" x14ac:dyDescent="0.2">
      <c r="B876" s="72"/>
      <c r="C876" s="72"/>
      <c r="D876" s="72"/>
    </row>
    <row r="877" spans="2:4" ht="12.75" x14ac:dyDescent="0.2">
      <c r="B877" s="72"/>
      <c r="C877" s="72"/>
      <c r="D877" s="72"/>
    </row>
    <row r="878" spans="2:4" ht="12.75" x14ac:dyDescent="0.2">
      <c r="B878" s="72"/>
      <c r="C878" s="72"/>
      <c r="D878" s="72"/>
    </row>
    <row r="879" spans="2:4" ht="12.75" x14ac:dyDescent="0.2">
      <c r="B879" s="72"/>
      <c r="C879" s="72"/>
      <c r="D879" s="72"/>
    </row>
    <row r="880" spans="2:4" ht="12.75" x14ac:dyDescent="0.2">
      <c r="B880" s="72"/>
      <c r="C880" s="72"/>
      <c r="D880" s="72"/>
    </row>
    <row r="881" spans="2:4" ht="12.75" x14ac:dyDescent="0.2">
      <c r="B881" s="72"/>
      <c r="C881" s="72"/>
      <c r="D881" s="72"/>
    </row>
    <row r="882" spans="2:4" ht="12.75" x14ac:dyDescent="0.2">
      <c r="B882" s="72"/>
      <c r="C882" s="72"/>
      <c r="D882" s="72"/>
    </row>
    <row r="883" spans="2:4" ht="12.75" x14ac:dyDescent="0.2">
      <c r="B883" s="72"/>
      <c r="C883" s="72"/>
      <c r="D883" s="72"/>
    </row>
    <row r="884" spans="2:4" ht="12.75" x14ac:dyDescent="0.2">
      <c r="B884" s="72"/>
      <c r="C884" s="72"/>
      <c r="D884" s="72"/>
    </row>
    <row r="885" spans="2:4" ht="12.75" x14ac:dyDescent="0.2">
      <c r="B885" s="72"/>
      <c r="C885" s="72"/>
      <c r="D885" s="72"/>
    </row>
    <row r="886" spans="2:4" ht="12.75" x14ac:dyDescent="0.2">
      <c r="B886" s="72"/>
      <c r="C886" s="72"/>
      <c r="D886" s="72"/>
    </row>
    <row r="887" spans="2:4" ht="12.75" x14ac:dyDescent="0.2">
      <c r="B887" s="72"/>
      <c r="C887" s="72"/>
      <c r="D887" s="72"/>
    </row>
    <row r="888" spans="2:4" ht="12.75" x14ac:dyDescent="0.2">
      <c r="B888" s="72"/>
      <c r="C888" s="72"/>
      <c r="D888" s="72"/>
    </row>
    <row r="889" spans="2:4" ht="12.75" x14ac:dyDescent="0.2">
      <c r="B889" s="72"/>
      <c r="C889" s="72"/>
      <c r="D889" s="72"/>
    </row>
    <row r="890" spans="2:4" ht="12.75" x14ac:dyDescent="0.2">
      <c r="B890" s="72"/>
      <c r="C890" s="72"/>
      <c r="D890" s="72"/>
    </row>
    <row r="891" spans="2:4" ht="12.75" x14ac:dyDescent="0.2">
      <c r="B891" s="72"/>
      <c r="C891" s="72"/>
      <c r="D891" s="72"/>
    </row>
    <row r="892" spans="2:4" ht="12.75" x14ac:dyDescent="0.2">
      <c r="B892" s="72"/>
      <c r="C892" s="72"/>
      <c r="D892" s="72"/>
    </row>
    <row r="893" spans="2:4" ht="12.75" x14ac:dyDescent="0.2">
      <c r="B893" s="72"/>
      <c r="C893" s="72"/>
      <c r="D893" s="72"/>
    </row>
    <row r="894" spans="2:4" ht="12.75" x14ac:dyDescent="0.2">
      <c r="B894" s="72"/>
      <c r="C894" s="72"/>
      <c r="D894" s="72"/>
    </row>
    <row r="895" spans="2:4" ht="12.75" x14ac:dyDescent="0.2">
      <c r="B895" s="72"/>
      <c r="C895" s="72"/>
      <c r="D895" s="72"/>
    </row>
    <row r="896" spans="2:4" ht="12.75" x14ac:dyDescent="0.2">
      <c r="B896" s="72"/>
      <c r="C896" s="72"/>
      <c r="D896" s="72"/>
    </row>
    <row r="897" spans="2:4" ht="12.75" x14ac:dyDescent="0.2">
      <c r="B897" s="72"/>
      <c r="C897" s="72"/>
      <c r="D897" s="72"/>
    </row>
    <row r="898" spans="2:4" ht="12.75" x14ac:dyDescent="0.2">
      <c r="B898" s="72"/>
      <c r="C898" s="72"/>
      <c r="D898" s="72"/>
    </row>
    <row r="899" spans="2:4" ht="12.75" x14ac:dyDescent="0.2">
      <c r="B899" s="72"/>
      <c r="C899" s="72"/>
      <c r="D899" s="72"/>
    </row>
    <row r="900" spans="2:4" ht="12.75" x14ac:dyDescent="0.2">
      <c r="B900" s="72"/>
      <c r="C900" s="72"/>
      <c r="D900" s="72"/>
    </row>
    <row r="901" spans="2:4" ht="12.75" x14ac:dyDescent="0.2">
      <c r="B901" s="72"/>
      <c r="C901" s="72"/>
      <c r="D901" s="72"/>
    </row>
    <row r="902" spans="2:4" ht="12.75" x14ac:dyDescent="0.2">
      <c r="B902" s="72"/>
      <c r="C902" s="72"/>
      <c r="D902" s="72"/>
    </row>
    <row r="903" spans="2:4" ht="12.75" x14ac:dyDescent="0.2">
      <c r="B903" s="72"/>
      <c r="C903" s="72"/>
      <c r="D903" s="72"/>
    </row>
    <row r="904" spans="2:4" ht="12.75" x14ac:dyDescent="0.2">
      <c r="B904" s="72"/>
      <c r="C904" s="72"/>
      <c r="D904" s="72"/>
    </row>
    <row r="905" spans="2:4" ht="12.75" x14ac:dyDescent="0.2">
      <c r="B905" s="72"/>
      <c r="C905" s="72"/>
      <c r="D905" s="72"/>
    </row>
    <row r="906" spans="2:4" ht="12.75" x14ac:dyDescent="0.2">
      <c r="B906" s="72"/>
      <c r="C906" s="72"/>
      <c r="D906" s="72"/>
    </row>
    <row r="907" spans="2:4" ht="12.75" x14ac:dyDescent="0.2">
      <c r="B907" s="72"/>
      <c r="C907" s="72"/>
      <c r="D907" s="72"/>
    </row>
    <row r="908" spans="2:4" ht="12.75" x14ac:dyDescent="0.2">
      <c r="B908" s="72"/>
      <c r="C908" s="72"/>
      <c r="D908" s="72"/>
    </row>
    <row r="909" spans="2:4" ht="12.75" x14ac:dyDescent="0.2">
      <c r="B909" s="72"/>
      <c r="C909" s="72"/>
      <c r="D909" s="72"/>
    </row>
    <row r="910" spans="2:4" ht="12.75" x14ac:dyDescent="0.2">
      <c r="B910" s="72"/>
      <c r="C910" s="72"/>
      <c r="D910" s="72"/>
    </row>
    <row r="911" spans="2:4" ht="12.75" x14ac:dyDescent="0.2">
      <c r="B911" s="72"/>
      <c r="C911" s="72"/>
      <c r="D911" s="72"/>
    </row>
    <row r="912" spans="2:4" ht="12.75" x14ac:dyDescent="0.2">
      <c r="B912" s="72"/>
      <c r="C912" s="72"/>
      <c r="D912" s="72"/>
    </row>
    <row r="913" spans="2:4" ht="12.75" x14ac:dyDescent="0.2">
      <c r="B913" s="72"/>
      <c r="C913" s="72"/>
      <c r="D913" s="72"/>
    </row>
    <row r="914" spans="2:4" ht="12.75" x14ac:dyDescent="0.2">
      <c r="B914" s="72"/>
      <c r="C914" s="72"/>
      <c r="D914" s="72"/>
    </row>
    <row r="915" spans="2:4" ht="12.75" x14ac:dyDescent="0.2">
      <c r="B915" s="72"/>
      <c r="C915" s="72"/>
      <c r="D915" s="72"/>
    </row>
    <row r="916" spans="2:4" ht="12.75" x14ac:dyDescent="0.2">
      <c r="B916" s="72"/>
      <c r="C916" s="72"/>
      <c r="D916" s="72"/>
    </row>
    <row r="917" spans="2:4" ht="12.75" x14ac:dyDescent="0.2">
      <c r="B917" s="72"/>
      <c r="C917" s="72"/>
      <c r="D917" s="72"/>
    </row>
    <row r="918" spans="2:4" ht="12.75" x14ac:dyDescent="0.2">
      <c r="B918" s="72"/>
      <c r="C918" s="72"/>
      <c r="D918" s="72"/>
    </row>
    <row r="919" spans="2:4" ht="12.75" x14ac:dyDescent="0.2">
      <c r="B919" s="72"/>
      <c r="C919" s="72"/>
      <c r="D919" s="72"/>
    </row>
    <row r="920" spans="2:4" ht="12.75" x14ac:dyDescent="0.2">
      <c r="B920" s="72"/>
      <c r="C920" s="72"/>
      <c r="D920" s="72"/>
    </row>
    <row r="921" spans="2:4" ht="12.75" x14ac:dyDescent="0.2">
      <c r="B921" s="72"/>
      <c r="C921" s="72"/>
      <c r="D921" s="72"/>
    </row>
    <row r="922" spans="2:4" ht="12.75" x14ac:dyDescent="0.2">
      <c r="B922" s="72"/>
      <c r="C922" s="72"/>
      <c r="D922" s="72"/>
    </row>
    <row r="923" spans="2:4" ht="12.75" x14ac:dyDescent="0.2">
      <c r="B923" s="72"/>
      <c r="C923" s="72"/>
      <c r="D923" s="72"/>
    </row>
    <row r="924" spans="2:4" ht="12.75" x14ac:dyDescent="0.2">
      <c r="B924" s="72"/>
      <c r="C924" s="72"/>
      <c r="D924" s="72"/>
    </row>
    <row r="925" spans="2:4" ht="12.75" x14ac:dyDescent="0.2">
      <c r="B925" s="72"/>
      <c r="C925" s="72"/>
      <c r="D925" s="72"/>
    </row>
    <row r="926" spans="2:4" ht="12.75" x14ac:dyDescent="0.2">
      <c r="B926" s="72"/>
      <c r="C926" s="72"/>
      <c r="D926" s="72"/>
    </row>
    <row r="927" spans="2:4" ht="12.75" x14ac:dyDescent="0.2">
      <c r="B927" s="72"/>
      <c r="C927" s="72"/>
      <c r="D927" s="72"/>
    </row>
    <row r="928" spans="2:4" ht="12.75" x14ac:dyDescent="0.2">
      <c r="B928" s="72"/>
      <c r="C928" s="72"/>
      <c r="D928" s="72"/>
    </row>
    <row r="929" spans="2:4" ht="12.75" x14ac:dyDescent="0.2">
      <c r="B929" s="72"/>
      <c r="C929" s="72"/>
      <c r="D929" s="72"/>
    </row>
    <row r="930" spans="2:4" ht="12.75" x14ac:dyDescent="0.2">
      <c r="B930" s="72"/>
      <c r="C930" s="72"/>
      <c r="D930" s="72"/>
    </row>
    <row r="931" spans="2:4" ht="12.75" x14ac:dyDescent="0.2">
      <c r="B931" s="72"/>
      <c r="C931" s="72"/>
      <c r="D931" s="72"/>
    </row>
    <row r="932" spans="2:4" ht="12.75" x14ac:dyDescent="0.2">
      <c r="B932" s="72"/>
      <c r="C932" s="72"/>
      <c r="D932" s="72"/>
    </row>
    <row r="933" spans="2:4" ht="12.75" x14ac:dyDescent="0.2">
      <c r="B933" s="72"/>
      <c r="C933" s="72"/>
      <c r="D933" s="72"/>
    </row>
    <row r="934" spans="2:4" ht="12.75" x14ac:dyDescent="0.2">
      <c r="B934" s="72"/>
      <c r="C934" s="72"/>
      <c r="D934" s="72"/>
    </row>
    <row r="935" spans="2:4" ht="12.75" x14ac:dyDescent="0.2">
      <c r="B935" s="72"/>
      <c r="C935" s="72"/>
      <c r="D935" s="72"/>
    </row>
    <row r="936" spans="2:4" ht="12.75" x14ac:dyDescent="0.2">
      <c r="B936" s="72"/>
      <c r="C936" s="72"/>
      <c r="D936" s="72"/>
    </row>
    <row r="937" spans="2:4" ht="12.75" x14ac:dyDescent="0.2">
      <c r="B937" s="72"/>
      <c r="C937" s="72"/>
      <c r="D937" s="72"/>
    </row>
    <row r="938" spans="2:4" ht="12.75" x14ac:dyDescent="0.2">
      <c r="B938" s="72"/>
      <c r="C938" s="72"/>
      <c r="D938" s="72"/>
    </row>
    <row r="939" spans="2:4" ht="12.75" x14ac:dyDescent="0.2">
      <c r="B939" s="72"/>
      <c r="C939" s="72"/>
      <c r="D939" s="72"/>
    </row>
    <row r="940" spans="2:4" ht="12.75" x14ac:dyDescent="0.2">
      <c r="B940" s="72"/>
      <c r="C940" s="72"/>
      <c r="D940" s="72"/>
    </row>
    <row r="941" spans="2:4" ht="12.75" x14ac:dyDescent="0.2">
      <c r="B941" s="72"/>
      <c r="C941" s="72"/>
      <c r="D941" s="72"/>
    </row>
    <row r="942" spans="2:4" ht="12.75" x14ac:dyDescent="0.2">
      <c r="B942" s="72"/>
      <c r="C942" s="72"/>
      <c r="D942" s="72"/>
    </row>
    <row r="943" spans="2:4" ht="12.75" x14ac:dyDescent="0.2">
      <c r="B943" s="72"/>
      <c r="C943" s="72"/>
      <c r="D943" s="72"/>
    </row>
    <row r="944" spans="2:4" ht="12.75" x14ac:dyDescent="0.2">
      <c r="B944" s="72"/>
      <c r="C944" s="72"/>
      <c r="D944" s="72"/>
    </row>
    <row r="945" spans="2:4" ht="12.75" x14ac:dyDescent="0.2">
      <c r="B945" s="72"/>
      <c r="C945" s="72"/>
      <c r="D945" s="72"/>
    </row>
    <row r="946" spans="2:4" ht="12.75" x14ac:dyDescent="0.2">
      <c r="B946" s="72"/>
      <c r="C946" s="72"/>
      <c r="D946" s="72"/>
    </row>
    <row r="947" spans="2:4" ht="12.75" x14ac:dyDescent="0.2">
      <c r="B947" s="72"/>
      <c r="C947" s="72"/>
      <c r="D947" s="72"/>
    </row>
    <row r="948" spans="2:4" ht="12.75" x14ac:dyDescent="0.2">
      <c r="B948" s="72"/>
      <c r="C948" s="72"/>
      <c r="D948" s="72"/>
    </row>
    <row r="949" spans="2:4" ht="12.75" x14ac:dyDescent="0.2">
      <c r="B949" s="72"/>
      <c r="C949" s="72"/>
      <c r="D949" s="72"/>
    </row>
    <row r="950" spans="2:4" ht="12.75" x14ac:dyDescent="0.2">
      <c r="B950" s="72"/>
      <c r="C950" s="72"/>
      <c r="D950" s="72"/>
    </row>
    <row r="951" spans="2:4" ht="12.75" x14ac:dyDescent="0.2">
      <c r="B951" s="72"/>
      <c r="C951" s="72"/>
      <c r="D951" s="72"/>
    </row>
    <row r="952" spans="2:4" ht="12.75" x14ac:dyDescent="0.2">
      <c r="B952" s="72"/>
      <c r="C952" s="72"/>
      <c r="D952" s="72"/>
    </row>
    <row r="953" spans="2:4" ht="12.75" x14ac:dyDescent="0.2">
      <c r="B953" s="72"/>
      <c r="C953" s="72"/>
      <c r="D953" s="72"/>
    </row>
    <row r="954" spans="2:4" ht="12.75" x14ac:dyDescent="0.2">
      <c r="B954" s="72"/>
      <c r="C954" s="72"/>
      <c r="D954" s="72"/>
    </row>
    <row r="955" spans="2:4" ht="12.75" x14ac:dyDescent="0.2">
      <c r="B955" s="72"/>
      <c r="C955" s="72"/>
      <c r="D955" s="72"/>
    </row>
    <row r="956" spans="2:4" ht="12.75" x14ac:dyDescent="0.2">
      <c r="B956" s="72"/>
      <c r="C956" s="72"/>
      <c r="D956" s="72"/>
    </row>
    <row r="957" spans="2:4" ht="12.75" x14ac:dyDescent="0.2">
      <c r="B957" s="72"/>
      <c r="C957" s="72"/>
      <c r="D957" s="72"/>
    </row>
    <row r="958" spans="2:4" ht="12.75" x14ac:dyDescent="0.2">
      <c r="B958" s="72"/>
      <c r="C958" s="72"/>
      <c r="D958" s="72"/>
    </row>
    <row r="959" spans="2:4" ht="12.75" x14ac:dyDescent="0.2">
      <c r="B959" s="72"/>
      <c r="C959" s="72"/>
      <c r="D959" s="72"/>
    </row>
    <row r="960" spans="2:4" ht="12.75" x14ac:dyDescent="0.2">
      <c r="B960" s="72"/>
      <c r="C960" s="72"/>
      <c r="D960" s="72"/>
    </row>
    <row r="961" spans="2:4" ht="12.75" x14ac:dyDescent="0.2">
      <c r="B961" s="72"/>
      <c r="C961" s="72"/>
      <c r="D961" s="72"/>
    </row>
    <row r="962" spans="2:4" ht="12.75" x14ac:dyDescent="0.2">
      <c r="B962" s="72"/>
      <c r="C962" s="72"/>
      <c r="D962" s="72"/>
    </row>
    <row r="963" spans="2:4" ht="12.75" x14ac:dyDescent="0.2">
      <c r="B963" s="72"/>
      <c r="C963" s="72"/>
      <c r="D963" s="72"/>
    </row>
    <row r="964" spans="2:4" ht="12.75" x14ac:dyDescent="0.2">
      <c r="B964" s="72"/>
      <c r="C964" s="72"/>
      <c r="D964" s="72"/>
    </row>
    <row r="965" spans="2:4" ht="12.75" x14ac:dyDescent="0.2">
      <c r="B965" s="72"/>
      <c r="C965" s="72"/>
      <c r="D965" s="72"/>
    </row>
    <row r="966" spans="2:4" ht="12.75" x14ac:dyDescent="0.2">
      <c r="B966" s="72"/>
      <c r="C966" s="72"/>
      <c r="D966" s="72"/>
    </row>
    <row r="967" spans="2:4" ht="12.75" x14ac:dyDescent="0.2">
      <c r="B967" s="72"/>
      <c r="C967" s="72"/>
      <c r="D967" s="72"/>
    </row>
    <row r="968" spans="2:4" ht="12.75" x14ac:dyDescent="0.2">
      <c r="B968" s="72"/>
      <c r="C968" s="72"/>
      <c r="D968" s="72"/>
    </row>
    <row r="969" spans="2:4" ht="12.75" x14ac:dyDescent="0.2">
      <c r="B969" s="72"/>
      <c r="C969" s="72"/>
      <c r="D969" s="72"/>
    </row>
    <row r="970" spans="2:4" ht="12.75" x14ac:dyDescent="0.2">
      <c r="B970" s="72"/>
      <c r="C970" s="72"/>
      <c r="D970" s="72"/>
    </row>
    <row r="971" spans="2:4" ht="12.75" x14ac:dyDescent="0.2">
      <c r="B971" s="72"/>
      <c r="C971" s="72"/>
      <c r="D971" s="72"/>
    </row>
    <row r="972" spans="2:4" ht="12.75" x14ac:dyDescent="0.2">
      <c r="B972" s="72"/>
      <c r="C972" s="72"/>
      <c r="D972" s="72"/>
    </row>
    <row r="973" spans="2:4" ht="12.75" x14ac:dyDescent="0.2">
      <c r="B973" s="72"/>
      <c r="C973" s="72"/>
      <c r="D973" s="72"/>
    </row>
    <row r="974" spans="2:4" ht="12.75" x14ac:dyDescent="0.2">
      <c r="B974" s="72"/>
      <c r="C974" s="72"/>
      <c r="D974" s="72"/>
    </row>
    <row r="975" spans="2:4" ht="12.75" x14ac:dyDescent="0.2">
      <c r="B975" s="72"/>
      <c r="C975" s="72"/>
      <c r="D975" s="72"/>
    </row>
    <row r="976" spans="2:4" ht="12.75" x14ac:dyDescent="0.2">
      <c r="B976" s="72"/>
      <c r="C976" s="72"/>
      <c r="D976" s="72"/>
    </row>
    <row r="977" spans="2:4" ht="12.75" x14ac:dyDescent="0.2">
      <c r="B977" s="72"/>
      <c r="C977" s="72"/>
      <c r="D977" s="72"/>
    </row>
    <row r="978" spans="2:4" ht="12.75" x14ac:dyDescent="0.2">
      <c r="B978" s="72"/>
      <c r="C978" s="72"/>
      <c r="D978" s="72"/>
    </row>
    <row r="979" spans="2:4" ht="12.75" x14ac:dyDescent="0.2">
      <c r="B979" s="72"/>
      <c r="C979" s="72"/>
      <c r="D979" s="72"/>
    </row>
    <row r="980" spans="2:4" ht="12.75" x14ac:dyDescent="0.2">
      <c r="B980" s="72"/>
      <c r="C980" s="72"/>
      <c r="D980" s="72"/>
    </row>
    <row r="981" spans="2:4" ht="12.75" x14ac:dyDescent="0.2">
      <c r="B981" s="72"/>
      <c r="C981" s="72"/>
      <c r="D981" s="72"/>
    </row>
    <row r="982" spans="2:4" ht="12.75" x14ac:dyDescent="0.2">
      <c r="B982" s="72"/>
      <c r="C982" s="72"/>
      <c r="D982" s="72"/>
    </row>
    <row r="983" spans="2:4" ht="12.75" x14ac:dyDescent="0.2">
      <c r="B983" s="72"/>
      <c r="C983" s="72"/>
      <c r="D983" s="72"/>
    </row>
    <row r="984" spans="2:4" ht="12.75" x14ac:dyDescent="0.2">
      <c r="B984" s="72"/>
      <c r="C984" s="72"/>
      <c r="D984" s="72"/>
    </row>
    <row r="985" spans="2:4" ht="12.75" x14ac:dyDescent="0.2">
      <c r="B985" s="72"/>
      <c r="C985" s="72"/>
      <c r="D985" s="72"/>
    </row>
    <row r="986" spans="2:4" ht="12.75" x14ac:dyDescent="0.2">
      <c r="B986" s="72"/>
      <c r="C986" s="72"/>
      <c r="D986" s="72"/>
    </row>
    <row r="987" spans="2:4" ht="12.75" x14ac:dyDescent="0.2">
      <c r="B987" s="72"/>
      <c r="C987" s="72"/>
      <c r="D987" s="72"/>
    </row>
    <row r="988" spans="2:4" ht="12.75" x14ac:dyDescent="0.2">
      <c r="B988" s="72"/>
      <c r="C988" s="72"/>
      <c r="D988" s="72"/>
    </row>
    <row r="989" spans="2:4" ht="12.75" x14ac:dyDescent="0.2">
      <c r="B989" s="72"/>
      <c r="C989" s="72"/>
      <c r="D989" s="72"/>
    </row>
    <row r="990" spans="2:4" ht="12.75" x14ac:dyDescent="0.2">
      <c r="B990" s="72"/>
      <c r="C990" s="72"/>
      <c r="D990" s="72"/>
    </row>
    <row r="991" spans="2:4" ht="12.75" x14ac:dyDescent="0.2">
      <c r="B991" s="72"/>
      <c r="C991" s="72"/>
      <c r="D991" s="72"/>
    </row>
    <row r="992" spans="2:4" ht="12.75" x14ac:dyDescent="0.2">
      <c r="B992" s="72"/>
      <c r="C992" s="72"/>
      <c r="D992" s="72"/>
    </row>
    <row r="993" spans="2:4" ht="12.75" x14ac:dyDescent="0.2">
      <c r="B993" s="72"/>
      <c r="C993" s="72"/>
      <c r="D993" s="72"/>
    </row>
    <row r="994" spans="2:4" ht="12.75" x14ac:dyDescent="0.2">
      <c r="B994" s="72"/>
      <c r="C994" s="72"/>
      <c r="D994" s="72"/>
    </row>
    <row r="995" spans="2:4" ht="12.75" x14ac:dyDescent="0.2">
      <c r="B995" s="72"/>
      <c r="C995" s="72"/>
      <c r="D995" s="72"/>
    </row>
    <row r="996" spans="2:4" ht="12.75" x14ac:dyDescent="0.2">
      <c r="B996" s="72"/>
      <c r="C996" s="72"/>
      <c r="D996" s="72"/>
    </row>
    <row r="997" spans="2:4" ht="12.75" x14ac:dyDescent="0.2">
      <c r="B997" s="72"/>
      <c r="C997" s="72"/>
      <c r="D997" s="72"/>
    </row>
    <row r="998" spans="2:4" ht="12.75" x14ac:dyDescent="0.2">
      <c r="B998" s="72"/>
      <c r="C998" s="72"/>
      <c r="D998" s="72"/>
    </row>
    <row r="999" spans="2:4" ht="12.75" x14ac:dyDescent="0.2">
      <c r="B999" s="72"/>
      <c r="C999" s="72"/>
      <c r="D999" s="72"/>
    </row>
    <row r="1000" spans="2:4" ht="12.75" x14ac:dyDescent="0.2">
      <c r="B1000" s="72"/>
      <c r="C1000" s="72"/>
      <c r="D1000" s="72"/>
    </row>
    <row r="1001" spans="2:4" ht="12.75" x14ac:dyDescent="0.2">
      <c r="B1001" s="72"/>
      <c r="C1001" s="72"/>
      <c r="D1001" s="72"/>
    </row>
    <row r="1002" spans="2:4" ht="12.75" x14ac:dyDescent="0.2">
      <c r="B1002" s="72"/>
      <c r="C1002" s="72"/>
      <c r="D1002" s="72"/>
    </row>
    <row r="1003" spans="2:4" ht="12.75" x14ac:dyDescent="0.2">
      <c r="B1003" s="72"/>
      <c r="C1003" s="72"/>
      <c r="D1003" s="72"/>
    </row>
    <row r="1004" spans="2:4" ht="12.75" x14ac:dyDescent="0.2">
      <c r="B1004" s="72"/>
      <c r="C1004" s="72"/>
      <c r="D1004" s="72"/>
    </row>
    <row r="1005" spans="2:4" ht="12.75" x14ac:dyDescent="0.2">
      <c r="B1005" s="72"/>
      <c r="C1005" s="72"/>
      <c r="D1005" s="72"/>
    </row>
    <row r="1006" spans="2:4" ht="12.75" x14ac:dyDescent="0.2">
      <c r="B1006" s="72"/>
      <c r="C1006" s="72"/>
      <c r="D1006" s="72"/>
    </row>
    <row r="1007" spans="2:4" ht="12.75" x14ac:dyDescent="0.2">
      <c r="B1007" s="72"/>
      <c r="C1007" s="72"/>
      <c r="D1007" s="72"/>
    </row>
    <row r="1008" spans="2:4" ht="12.75" x14ac:dyDescent="0.2">
      <c r="B1008" s="72"/>
      <c r="C1008" s="72"/>
      <c r="D1008" s="72"/>
    </row>
    <row r="1009" spans="2:4" ht="12.75" x14ac:dyDescent="0.2">
      <c r="B1009" s="72"/>
      <c r="C1009" s="72"/>
      <c r="D1009" s="72"/>
    </row>
    <row r="1010" spans="2:4" ht="12.75" x14ac:dyDescent="0.2">
      <c r="B1010" s="72"/>
      <c r="C1010" s="72"/>
      <c r="D1010" s="72"/>
    </row>
    <row r="1011" spans="2:4" ht="12.75" x14ac:dyDescent="0.2">
      <c r="B1011" s="72"/>
      <c r="C1011" s="72"/>
      <c r="D1011" s="72"/>
    </row>
    <row r="1012" spans="2:4" ht="12.75" x14ac:dyDescent="0.2">
      <c r="B1012" s="72"/>
      <c r="C1012" s="72"/>
      <c r="D1012" s="72"/>
    </row>
    <row r="1013" spans="2:4" ht="12.75" x14ac:dyDescent="0.2">
      <c r="B1013" s="72"/>
      <c r="C1013" s="72"/>
      <c r="D1013" s="72"/>
    </row>
    <row r="1014" spans="2:4" ht="12.75" x14ac:dyDescent="0.2">
      <c r="B1014" s="72"/>
      <c r="C1014" s="72"/>
      <c r="D1014" s="72"/>
    </row>
    <row r="1015" spans="2:4" ht="12.75" x14ac:dyDescent="0.2">
      <c r="B1015" s="72"/>
      <c r="C1015" s="72"/>
      <c r="D1015" s="72"/>
    </row>
    <row r="1016" spans="2:4" ht="12.75" x14ac:dyDescent="0.2">
      <c r="B1016" s="72"/>
      <c r="C1016" s="72"/>
      <c r="D1016" s="72"/>
    </row>
    <row r="1017" spans="2:4" ht="12.75" x14ac:dyDescent="0.2">
      <c r="B1017" s="72"/>
      <c r="C1017" s="72"/>
      <c r="D1017" s="72"/>
    </row>
    <row r="1018" spans="2:4" ht="12.75" x14ac:dyDescent="0.2">
      <c r="B1018" s="72"/>
      <c r="C1018" s="72"/>
      <c r="D1018" s="72"/>
    </row>
    <row r="1019" spans="2:4" ht="12.75" x14ac:dyDescent="0.2">
      <c r="B1019" s="72"/>
      <c r="C1019" s="72"/>
      <c r="D1019" s="72"/>
    </row>
    <row r="1020" spans="2:4" ht="12.75" x14ac:dyDescent="0.2">
      <c r="B1020" s="72"/>
      <c r="C1020" s="72"/>
      <c r="D1020" s="72"/>
    </row>
    <row r="1021" spans="2:4" ht="12.75" x14ac:dyDescent="0.2">
      <c r="B1021" s="72"/>
      <c r="C1021" s="72"/>
      <c r="D1021" s="72"/>
    </row>
    <row r="1022" spans="2:4" ht="12.75" x14ac:dyDescent="0.2">
      <c r="B1022" s="72"/>
      <c r="C1022" s="72"/>
      <c r="D1022" s="72"/>
    </row>
    <row r="1023" spans="2:4" ht="12.75" x14ac:dyDescent="0.2">
      <c r="B1023" s="72"/>
      <c r="C1023" s="72"/>
      <c r="D1023" s="72"/>
    </row>
    <row r="1024" spans="2:4" ht="12.75" x14ac:dyDescent="0.2">
      <c r="B1024" s="72"/>
      <c r="C1024" s="72"/>
      <c r="D1024" s="72"/>
    </row>
    <row r="1025" spans="2:4" ht="12.75" x14ac:dyDescent="0.2">
      <c r="B1025" s="72"/>
      <c r="C1025" s="72"/>
      <c r="D1025" s="72"/>
    </row>
    <row r="1026" spans="2:4" ht="12.75" x14ac:dyDescent="0.2">
      <c r="B1026" s="72"/>
      <c r="C1026" s="72"/>
      <c r="D1026" s="72"/>
    </row>
    <row r="1027" spans="2:4" ht="12.75" x14ac:dyDescent="0.2">
      <c r="B1027" s="72"/>
      <c r="C1027" s="72"/>
      <c r="D1027" s="72"/>
    </row>
    <row r="1028" spans="2:4" ht="12.75" x14ac:dyDescent="0.2">
      <c r="B1028" s="72"/>
      <c r="C1028" s="72"/>
      <c r="D1028" s="72"/>
    </row>
    <row r="1029" spans="2:4" ht="12.75" x14ac:dyDescent="0.2">
      <c r="B1029" s="72"/>
      <c r="C1029" s="72"/>
      <c r="D1029" s="72"/>
    </row>
    <row r="1030" spans="2:4" ht="12.75" x14ac:dyDescent="0.2">
      <c r="B1030" s="72"/>
      <c r="C1030" s="72"/>
      <c r="D1030" s="72"/>
    </row>
    <row r="1031" spans="2:4" ht="12.75" x14ac:dyDescent="0.2">
      <c r="B1031" s="72"/>
      <c r="C1031" s="72"/>
      <c r="D1031" s="72"/>
    </row>
    <row r="1032" spans="2:4" ht="12.75" x14ac:dyDescent="0.2">
      <c r="B1032" s="72"/>
      <c r="C1032" s="72"/>
      <c r="D1032" s="72"/>
    </row>
    <row r="1033" spans="2:4" ht="12.75" x14ac:dyDescent="0.2">
      <c r="B1033" s="72"/>
      <c r="C1033" s="72"/>
      <c r="D1033" s="72"/>
    </row>
    <row r="1034" spans="2:4" ht="12.75" x14ac:dyDescent="0.2">
      <c r="B1034" s="72"/>
      <c r="C1034" s="72"/>
      <c r="D1034" s="72"/>
    </row>
    <row r="1035" spans="2:4" ht="12.75" x14ac:dyDescent="0.2">
      <c r="B1035" s="72"/>
      <c r="C1035" s="72"/>
      <c r="D1035" s="72"/>
    </row>
    <row r="1036" spans="2:4" ht="12.75" x14ac:dyDescent="0.2">
      <c r="B1036" s="72"/>
      <c r="C1036" s="72"/>
      <c r="D1036" s="72"/>
    </row>
    <row r="1037" spans="2:4" ht="12.75" x14ac:dyDescent="0.2">
      <c r="B1037" s="72"/>
      <c r="C1037" s="72"/>
      <c r="D1037" s="72"/>
    </row>
    <row r="1038" spans="2:4" ht="12.75" x14ac:dyDescent="0.2">
      <c r="B1038" s="72"/>
      <c r="C1038" s="72"/>
      <c r="D1038" s="72"/>
    </row>
    <row r="1039" spans="2:4" ht="12.75" x14ac:dyDescent="0.2">
      <c r="B1039" s="72"/>
      <c r="C1039" s="72"/>
      <c r="D1039" s="72"/>
    </row>
    <row r="1040" spans="2:4" ht="12.75" x14ac:dyDescent="0.2">
      <c r="B1040" s="72"/>
      <c r="C1040" s="72"/>
      <c r="D1040" s="72"/>
    </row>
    <row r="1041" spans="2:4" ht="12.75" x14ac:dyDescent="0.2">
      <c r="B1041" s="72"/>
      <c r="C1041" s="72"/>
      <c r="D1041" s="72"/>
    </row>
    <row r="1042" spans="2:4" ht="12.75" x14ac:dyDescent="0.2">
      <c r="B1042" s="72"/>
      <c r="C1042" s="72"/>
      <c r="D1042" s="72"/>
    </row>
    <row r="1043" spans="2:4" ht="12.75" x14ac:dyDescent="0.2">
      <c r="B1043" s="72"/>
      <c r="C1043" s="72"/>
      <c r="D1043" s="72"/>
    </row>
    <row r="1044" spans="2:4" ht="12.75" x14ac:dyDescent="0.2">
      <c r="B1044" s="72"/>
      <c r="C1044" s="72"/>
      <c r="D1044" s="72"/>
    </row>
    <row r="1045" spans="2:4" ht="12.75" x14ac:dyDescent="0.2">
      <c r="B1045" s="72"/>
      <c r="C1045" s="72"/>
      <c r="D1045" s="72"/>
    </row>
    <row r="1046" spans="2:4" ht="12.75" x14ac:dyDescent="0.2">
      <c r="B1046" s="72"/>
      <c r="C1046" s="72"/>
      <c r="D1046" s="72"/>
    </row>
    <row r="1047" spans="2:4" ht="12.75" x14ac:dyDescent="0.2">
      <c r="B1047" s="72"/>
      <c r="C1047" s="72"/>
      <c r="D1047" s="72"/>
    </row>
    <row r="1048" spans="2:4" ht="12.75" x14ac:dyDescent="0.2">
      <c r="B1048" s="72"/>
      <c r="C1048" s="72"/>
      <c r="D1048" s="72"/>
    </row>
    <row r="1049" spans="2:4" ht="12.75" x14ac:dyDescent="0.2">
      <c r="B1049" s="72"/>
      <c r="C1049" s="72"/>
      <c r="D1049" s="72"/>
    </row>
    <row r="1050" spans="2:4" ht="12.75" x14ac:dyDescent="0.2">
      <c r="B1050" s="72"/>
      <c r="C1050" s="72"/>
      <c r="D1050" s="72"/>
    </row>
    <row r="1051" spans="2:4" ht="12.75" x14ac:dyDescent="0.2">
      <c r="B1051" s="72"/>
      <c r="C1051" s="72"/>
      <c r="D1051" s="72"/>
    </row>
    <row r="1052" spans="2:4" ht="12.75" x14ac:dyDescent="0.2">
      <c r="B1052" s="72"/>
      <c r="C1052" s="72"/>
      <c r="D1052" s="72"/>
    </row>
    <row r="1053" spans="2:4" ht="12.75" x14ac:dyDescent="0.2">
      <c r="B1053" s="72"/>
      <c r="C1053" s="72"/>
      <c r="D1053" s="72"/>
    </row>
    <row r="1054" spans="2:4" ht="12.75" x14ac:dyDescent="0.2">
      <c r="B1054" s="72"/>
      <c r="C1054" s="72"/>
      <c r="D1054" s="72"/>
    </row>
    <row r="1055" spans="2:4" ht="12.75" x14ac:dyDescent="0.2">
      <c r="B1055" s="72"/>
      <c r="C1055" s="72"/>
      <c r="D1055" s="72"/>
    </row>
    <row r="1056" spans="2:4" ht="12.75" x14ac:dyDescent="0.2">
      <c r="B1056" s="72"/>
      <c r="C1056" s="72"/>
      <c r="D1056" s="72"/>
    </row>
    <row r="1057" spans="2:4" ht="12.75" x14ac:dyDescent="0.2">
      <c r="B1057" s="72"/>
      <c r="C1057" s="72"/>
      <c r="D1057" s="72"/>
    </row>
    <row r="1058" spans="2:4" ht="12.75" x14ac:dyDescent="0.2">
      <c r="B1058" s="72"/>
      <c r="C1058" s="72"/>
      <c r="D1058" s="72"/>
    </row>
    <row r="1059" spans="2:4" ht="12.75" x14ac:dyDescent="0.2">
      <c r="B1059" s="72"/>
      <c r="C1059" s="72"/>
      <c r="D1059" s="72"/>
    </row>
    <row r="1060" spans="2:4" ht="12.75" x14ac:dyDescent="0.2">
      <c r="B1060" s="72"/>
      <c r="C1060" s="72"/>
      <c r="D1060" s="72"/>
    </row>
    <row r="1061" spans="2:4" ht="12.75" x14ac:dyDescent="0.2">
      <c r="B1061" s="72"/>
      <c r="C1061" s="72"/>
      <c r="D1061" s="72"/>
    </row>
    <row r="1062" spans="2:4" ht="12.75" x14ac:dyDescent="0.2">
      <c r="B1062" s="72"/>
      <c r="C1062" s="72"/>
      <c r="D1062" s="72"/>
    </row>
    <row r="1063" spans="2:4" ht="12.75" x14ac:dyDescent="0.2">
      <c r="B1063" s="72"/>
      <c r="C1063" s="72"/>
      <c r="D1063" s="72"/>
    </row>
    <row r="1064" spans="2:4" ht="12.75" x14ac:dyDescent="0.2">
      <c r="B1064" s="72"/>
      <c r="C1064" s="72"/>
      <c r="D1064" s="72"/>
    </row>
    <row r="1065" spans="2:4" ht="12.75" x14ac:dyDescent="0.2">
      <c r="B1065" s="72"/>
      <c r="C1065" s="72"/>
      <c r="D1065" s="72"/>
    </row>
    <row r="1066" spans="2:4" ht="12.75" x14ac:dyDescent="0.2">
      <c r="B1066" s="72"/>
      <c r="C1066" s="72"/>
      <c r="D1066" s="72"/>
    </row>
    <row r="1067" spans="2:4" ht="12.75" x14ac:dyDescent="0.2">
      <c r="B1067" s="72"/>
      <c r="C1067" s="72"/>
      <c r="D1067" s="72"/>
    </row>
    <row r="1068" spans="2:4" ht="12.75" x14ac:dyDescent="0.2">
      <c r="B1068" s="72"/>
      <c r="C1068" s="72"/>
      <c r="D1068" s="72"/>
    </row>
    <row r="1069" spans="2:4" ht="12.75" x14ac:dyDescent="0.2">
      <c r="B1069" s="72"/>
      <c r="C1069" s="72"/>
      <c r="D1069" s="72"/>
    </row>
    <row r="1070" spans="2:4" ht="12.75" x14ac:dyDescent="0.2">
      <c r="B1070" s="72"/>
      <c r="C1070" s="72"/>
      <c r="D1070" s="72"/>
    </row>
    <row r="1071" spans="2:4" ht="12.75" x14ac:dyDescent="0.2">
      <c r="B1071" s="72"/>
      <c r="C1071" s="72"/>
      <c r="D1071" s="72"/>
    </row>
    <row r="1072" spans="2:4" ht="12.75" x14ac:dyDescent="0.2">
      <c r="B1072" s="72"/>
      <c r="C1072" s="72"/>
      <c r="D1072" s="72"/>
    </row>
    <row r="1073" spans="2:4" ht="12.75" x14ac:dyDescent="0.2">
      <c r="B1073" s="72"/>
      <c r="C1073" s="72"/>
      <c r="D1073" s="72"/>
    </row>
    <row r="1074" spans="2:4" ht="12.75" x14ac:dyDescent="0.2">
      <c r="B1074" s="72"/>
      <c r="C1074" s="72"/>
      <c r="D1074" s="72"/>
    </row>
    <row r="1075" spans="2:4" ht="12.75" x14ac:dyDescent="0.2">
      <c r="B1075" s="72"/>
      <c r="C1075" s="72"/>
      <c r="D1075" s="72"/>
    </row>
    <row r="1076" spans="2:4" ht="12.75" x14ac:dyDescent="0.2">
      <c r="B1076" s="72"/>
      <c r="C1076" s="72"/>
      <c r="D1076" s="72"/>
    </row>
    <row r="1077" spans="2:4" ht="12.75" x14ac:dyDescent="0.2">
      <c r="B1077" s="72"/>
      <c r="C1077" s="72"/>
      <c r="D1077" s="72"/>
    </row>
    <row r="1078" spans="2:4" ht="12.75" x14ac:dyDescent="0.2">
      <c r="B1078" s="72"/>
      <c r="C1078" s="72"/>
      <c r="D1078" s="72"/>
    </row>
    <row r="1079" spans="2:4" ht="12.75" x14ac:dyDescent="0.2">
      <c r="B1079" s="72"/>
      <c r="C1079" s="72"/>
      <c r="D1079" s="72"/>
    </row>
    <row r="1080" spans="2:4" ht="12.75" x14ac:dyDescent="0.2">
      <c r="B1080" s="72"/>
      <c r="C1080" s="72"/>
      <c r="D1080" s="72"/>
    </row>
    <row r="1081" spans="2:4" ht="12.75" x14ac:dyDescent="0.2">
      <c r="B1081" s="72"/>
      <c r="C1081" s="72"/>
      <c r="D1081" s="72"/>
    </row>
    <row r="1082" spans="2:4" ht="12.75" x14ac:dyDescent="0.2">
      <c r="B1082" s="72"/>
      <c r="C1082" s="72"/>
      <c r="D1082" s="72"/>
    </row>
    <row r="1083" spans="2:4" ht="12.75" x14ac:dyDescent="0.2">
      <c r="B1083" s="72"/>
      <c r="C1083" s="72"/>
      <c r="D1083" s="72"/>
    </row>
    <row r="1084" spans="2:4" ht="12.75" x14ac:dyDescent="0.2">
      <c r="B1084" s="72"/>
      <c r="C1084" s="72"/>
      <c r="D1084" s="72"/>
    </row>
    <row r="1085" spans="2:4" ht="12.75" x14ac:dyDescent="0.2">
      <c r="B1085" s="72"/>
      <c r="C1085" s="72"/>
      <c r="D1085" s="72"/>
    </row>
    <row r="1086" spans="2:4" ht="12.75" x14ac:dyDescent="0.2">
      <c r="B1086" s="72"/>
      <c r="C1086" s="72"/>
      <c r="D1086" s="72"/>
    </row>
    <row r="1087" spans="2:4" ht="12.75" x14ac:dyDescent="0.2">
      <c r="B1087" s="72"/>
      <c r="C1087" s="72"/>
      <c r="D1087" s="72"/>
    </row>
    <row r="1088" spans="2:4" ht="12.75" x14ac:dyDescent="0.2">
      <c r="B1088" s="72"/>
      <c r="C1088" s="72"/>
      <c r="D1088" s="72"/>
    </row>
    <row r="1089" spans="2:4" ht="12.75" x14ac:dyDescent="0.2">
      <c r="B1089" s="72"/>
      <c r="C1089" s="72"/>
      <c r="D1089" s="72"/>
    </row>
    <row r="1090" spans="2:4" ht="12.75" x14ac:dyDescent="0.2">
      <c r="B1090" s="72"/>
      <c r="C1090" s="72"/>
      <c r="D1090" s="72"/>
    </row>
    <row r="1091" spans="2:4" ht="12.75" x14ac:dyDescent="0.2">
      <c r="B1091" s="72"/>
      <c r="C1091" s="72"/>
      <c r="D1091" s="72"/>
    </row>
    <row r="1092" spans="2:4" ht="12.75" x14ac:dyDescent="0.2">
      <c r="B1092" s="72"/>
      <c r="C1092" s="72"/>
      <c r="D1092" s="72"/>
    </row>
    <row r="1093" spans="2:4" ht="12.75" x14ac:dyDescent="0.2">
      <c r="B1093" s="72"/>
      <c r="C1093" s="72"/>
      <c r="D1093" s="72"/>
    </row>
    <row r="1094" spans="2:4" ht="12.75" x14ac:dyDescent="0.2">
      <c r="B1094" s="72"/>
      <c r="C1094" s="72"/>
      <c r="D1094" s="72"/>
    </row>
    <row r="1095" spans="2:4" ht="12.75" x14ac:dyDescent="0.2">
      <c r="B1095" s="72"/>
      <c r="C1095" s="72"/>
      <c r="D1095" s="72"/>
    </row>
    <row r="1096" spans="2:4" ht="12.75" x14ac:dyDescent="0.2">
      <c r="B1096" s="72"/>
      <c r="C1096" s="72"/>
      <c r="D1096" s="72"/>
    </row>
    <row r="1097" spans="2:4" ht="12.75" x14ac:dyDescent="0.2">
      <c r="B1097" s="72"/>
      <c r="C1097" s="72"/>
      <c r="D1097" s="72"/>
    </row>
    <row r="1098" spans="2:4" ht="12.75" x14ac:dyDescent="0.2">
      <c r="B1098" s="72"/>
      <c r="C1098" s="72"/>
      <c r="D1098" s="72"/>
    </row>
    <row r="1099" spans="2:4" ht="12.75" x14ac:dyDescent="0.2">
      <c r="B1099" s="72"/>
      <c r="C1099" s="72"/>
      <c r="D1099" s="72"/>
    </row>
    <row r="1100" spans="2:4" ht="12.75" x14ac:dyDescent="0.2">
      <c r="B1100" s="72"/>
      <c r="C1100" s="72"/>
      <c r="D1100" s="72"/>
    </row>
    <row r="1101" spans="2:4" ht="12.75" x14ac:dyDescent="0.2">
      <c r="B1101" s="72"/>
      <c r="C1101" s="72"/>
      <c r="D1101" s="72"/>
    </row>
    <row r="1102" spans="2:4" ht="12.75" x14ac:dyDescent="0.2">
      <c r="B1102" s="72"/>
      <c r="C1102" s="72"/>
      <c r="D1102" s="72"/>
    </row>
    <row r="1103" spans="2:4" ht="12.75" x14ac:dyDescent="0.2">
      <c r="B1103" s="72"/>
      <c r="C1103" s="72"/>
      <c r="D1103" s="72"/>
    </row>
    <row r="1104" spans="2:4" ht="12.75" x14ac:dyDescent="0.2">
      <c r="B1104" s="72"/>
      <c r="C1104" s="72"/>
      <c r="D1104" s="72"/>
    </row>
    <row r="1105" spans="2:4" ht="12.75" x14ac:dyDescent="0.2">
      <c r="B1105" s="72"/>
      <c r="C1105" s="72"/>
      <c r="D1105" s="72"/>
    </row>
    <row r="1106" spans="2:4" ht="12.75" x14ac:dyDescent="0.2">
      <c r="B1106" s="72"/>
      <c r="C1106" s="72"/>
      <c r="D1106" s="72"/>
    </row>
    <row r="1107" spans="2:4" ht="12.75" x14ac:dyDescent="0.2">
      <c r="B1107" s="72"/>
      <c r="C1107" s="72"/>
      <c r="D1107" s="72"/>
    </row>
    <row r="1108" spans="2:4" ht="12.75" x14ac:dyDescent="0.2">
      <c r="B1108" s="72"/>
      <c r="C1108" s="72"/>
      <c r="D1108" s="72"/>
    </row>
    <row r="1109" spans="2:4" ht="12.75" x14ac:dyDescent="0.2">
      <c r="B1109" s="72"/>
      <c r="C1109" s="72"/>
      <c r="D1109" s="72"/>
    </row>
    <row r="1110" spans="2:4" ht="12.75" x14ac:dyDescent="0.2">
      <c r="B1110" s="72"/>
      <c r="C1110" s="72"/>
      <c r="D1110" s="72"/>
    </row>
    <row r="1111" spans="2:4" ht="12.75" x14ac:dyDescent="0.2">
      <c r="B1111" s="72"/>
      <c r="C1111" s="72"/>
      <c r="D1111" s="72"/>
    </row>
    <row r="1112" spans="2:4" ht="12.75" x14ac:dyDescent="0.2">
      <c r="B1112" s="72"/>
      <c r="C1112" s="72"/>
      <c r="D1112" s="72"/>
    </row>
    <row r="1113" spans="2:4" ht="12.75" x14ac:dyDescent="0.2">
      <c r="B1113" s="72"/>
      <c r="C1113" s="72"/>
      <c r="D1113" s="72"/>
    </row>
    <row r="1114" spans="2:4" ht="12.75" x14ac:dyDescent="0.2">
      <c r="B1114" s="72"/>
      <c r="C1114" s="72"/>
      <c r="D1114" s="72"/>
    </row>
    <row r="1115" spans="2:4" ht="12.75" x14ac:dyDescent="0.2">
      <c r="B1115" s="72"/>
      <c r="C1115" s="72"/>
      <c r="D1115" s="72"/>
    </row>
    <row r="1116" spans="2:4" ht="12.75" x14ac:dyDescent="0.2">
      <c r="B1116" s="72"/>
      <c r="C1116" s="72"/>
      <c r="D1116" s="72"/>
    </row>
    <row r="1117" spans="2:4" ht="12.75" x14ac:dyDescent="0.2">
      <c r="B1117" s="72"/>
      <c r="C1117" s="72"/>
      <c r="D1117" s="72"/>
    </row>
    <row r="1118" spans="2:4" ht="12.75" x14ac:dyDescent="0.2">
      <c r="B1118" s="72"/>
      <c r="C1118" s="72"/>
      <c r="D1118" s="72"/>
    </row>
    <row r="1119" spans="2:4" ht="12.75" x14ac:dyDescent="0.2">
      <c r="B1119" s="72"/>
      <c r="C1119" s="72"/>
      <c r="D1119" s="72"/>
    </row>
    <row r="1120" spans="2:4" ht="12.75" x14ac:dyDescent="0.2">
      <c r="B1120" s="72"/>
      <c r="C1120" s="72"/>
      <c r="D1120" s="72"/>
    </row>
    <row r="1121" spans="2:4" ht="12.75" x14ac:dyDescent="0.2">
      <c r="B1121" s="72"/>
      <c r="C1121" s="72"/>
      <c r="D1121" s="72"/>
    </row>
    <row r="1122" spans="2:4" ht="12.75" x14ac:dyDescent="0.2">
      <c r="B1122" s="72"/>
      <c r="C1122" s="72"/>
      <c r="D1122" s="72"/>
    </row>
    <row r="1123" spans="2:4" ht="12.75" x14ac:dyDescent="0.2">
      <c r="B1123" s="72"/>
      <c r="C1123" s="72"/>
      <c r="D1123" s="72"/>
    </row>
    <row r="1124" spans="2:4" ht="12.75" x14ac:dyDescent="0.2">
      <c r="B1124" s="72"/>
      <c r="C1124" s="72"/>
      <c r="D1124" s="72"/>
    </row>
    <row r="1125" spans="2:4" ht="12.75" x14ac:dyDescent="0.2">
      <c r="B1125" s="72"/>
      <c r="C1125" s="72"/>
      <c r="D1125" s="72"/>
    </row>
    <row r="1126" spans="2:4" ht="12.75" x14ac:dyDescent="0.2">
      <c r="B1126" s="72"/>
      <c r="C1126" s="72"/>
      <c r="D1126" s="72"/>
    </row>
    <row r="1127" spans="2:4" ht="12.75" x14ac:dyDescent="0.2">
      <c r="B1127" s="72"/>
      <c r="C1127" s="72"/>
      <c r="D1127" s="72"/>
    </row>
    <row r="1128" spans="2:4" ht="12.75" x14ac:dyDescent="0.2">
      <c r="B1128" s="72"/>
      <c r="C1128" s="72"/>
      <c r="D1128" s="72"/>
    </row>
    <row r="1129" spans="2:4" ht="12.75" x14ac:dyDescent="0.2">
      <c r="B1129" s="72"/>
      <c r="C1129" s="72"/>
      <c r="D1129" s="72"/>
    </row>
    <row r="1130" spans="2:4" ht="12.75" x14ac:dyDescent="0.2">
      <c r="B1130" s="72"/>
      <c r="C1130" s="72"/>
      <c r="D1130" s="72"/>
    </row>
    <row r="1131" spans="2:4" ht="12.75" x14ac:dyDescent="0.2">
      <c r="B1131" s="72"/>
      <c r="C1131" s="72"/>
      <c r="D1131" s="72"/>
    </row>
    <row r="1132" spans="2:4" ht="12.75" x14ac:dyDescent="0.2">
      <c r="B1132" s="72"/>
      <c r="C1132" s="72"/>
      <c r="D1132" s="72"/>
    </row>
    <row r="1133" spans="2:4" ht="12.75" x14ac:dyDescent="0.2">
      <c r="B1133" s="72"/>
      <c r="C1133" s="72"/>
      <c r="D1133" s="72"/>
    </row>
    <row r="1134" spans="2:4" ht="12.75" x14ac:dyDescent="0.2">
      <c r="B1134" s="72"/>
      <c r="C1134" s="72"/>
      <c r="D1134" s="72"/>
    </row>
    <row r="1135" spans="2:4" ht="12.75" x14ac:dyDescent="0.2">
      <c r="B1135" s="72"/>
      <c r="C1135" s="72"/>
      <c r="D1135" s="72"/>
    </row>
    <row r="1136" spans="2:4" ht="12.75" x14ac:dyDescent="0.2">
      <c r="B1136" s="72"/>
      <c r="C1136" s="72"/>
      <c r="D1136" s="72"/>
    </row>
    <row r="1137" spans="2:4" ht="12.75" x14ac:dyDescent="0.2">
      <c r="B1137" s="72"/>
      <c r="C1137" s="72"/>
      <c r="D1137" s="72"/>
    </row>
    <row r="1138" spans="2:4" ht="12.75" x14ac:dyDescent="0.2">
      <c r="B1138" s="72"/>
      <c r="C1138" s="72"/>
      <c r="D1138" s="72"/>
    </row>
    <row r="1139" spans="2:4" ht="12.75" x14ac:dyDescent="0.2">
      <c r="B1139" s="72"/>
      <c r="C1139" s="72"/>
      <c r="D1139" s="72"/>
    </row>
    <row r="1140" spans="2:4" ht="12.75" x14ac:dyDescent="0.2">
      <c r="B1140" s="72"/>
      <c r="C1140" s="72"/>
      <c r="D1140" s="72"/>
    </row>
    <row r="1141" spans="2:4" ht="12.75" x14ac:dyDescent="0.2">
      <c r="B1141" s="72"/>
      <c r="C1141" s="72"/>
      <c r="D1141" s="72"/>
    </row>
    <row r="1142" spans="2:4" ht="12.75" x14ac:dyDescent="0.2">
      <c r="B1142" s="72"/>
      <c r="C1142" s="72"/>
      <c r="D1142" s="72"/>
    </row>
    <row r="1143" spans="2:4" ht="12.75" x14ac:dyDescent="0.2">
      <c r="B1143" s="72"/>
      <c r="C1143" s="72"/>
      <c r="D1143" s="72"/>
    </row>
    <row r="1144" spans="2:4" ht="12.75" x14ac:dyDescent="0.2">
      <c r="B1144" s="72"/>
      <c r="C1144" s="72"/>
      <c r="D1144" s="72"/>
    </row>
    <row r="1145" spans="2:4" ht="12.75" x14ac:dyDescent="0.2">
      <c r="B1145" s="72"/>
      <c r="C1145" s="72"/>
      <c r="D1145" s="72"/>
    </row>
    <row r="1146" spans="2:4" ht="12.75" x14ac:dyDescent="0.2">
      <c r="B1146" s="72"/>
      <c r="C1146" s="72"/>
      <c r="D1146" s="72"/>
    </row>
    <row r="1147" spans="2:4" ht="12.75" x14ac:dyDescent="0.2">
      <c r="B1147" s="72"/>
      <c r="C1147" s="72"/>
      <c r="D1147" s="72"/>
    </row>
    <row r="1148" spans="2:4" ht="12.75" x14ac:dyDescent="0.2">
      <c r="B1148" s="72"/>
      <c r="C1148" s="72"/>
      <c r="D1148" s="72"/>
    </row>
    <row r="1149" spans="2:4" ht="12.75" x14ac:dyDescent="0.2">
      <c r="B1149" s="72"/>
      <c r="C1149" s="72"/>
      <c r="D1149" s="72"/>
    </row>
    <row r="1150" spans="2:4" ht="12.75" x14ac:dyDescent="0.2">
      <c r="B1150" s="72"/>
      <c r="C1150" s="72"/>
      <c r="D1150" s="72"/>
    </row>
    <row r="1151" spans="2:4" ht="12.75" x14ac:dyDescent="0.2">
      <c r="B1151" s="72"/>
      <c r="C1151" s="72"/>
      <c r="D1151" s="72"/>
    </row>
    <row r="1152" spans="2:4" ht="12.75" x14ac:dyDescent="0.2">
      <c r="B1152" s="72"/>
      <c r="C1152" s="72"/>
      <c r="D1152" s="72"/>
    </row>
    <row r="1153" spans="2:4" ht="12.75" x14ac:dyDescent="0.2">
      <c r="B1153" s="72"/>
      <c r="C1153" s="72"/>
      <c r="D1153" s="72"/>
    </row>
    <row r="1154" spans="2:4" ht="12.75" x14ac:dyDescent="0.2">
      <c r="B1154" s="72"/>
      <c r="C1154" s="72"/>
      <c r="D1154" s="72"/>
    </row>
    <row r="1155" spans="2:4" ht="12.75" x14ac:dyDescent="0.2">
      <c r="B1155" s="72"/>
      <c r="C1155" s="72"/>
      <c r="D1155" s="72"/>
    </row>
    <row r="1156" spans="2:4" ht="12.75" x14ac:dyDescent="0.2">
      <c r="B1156" s="72"/>
      <c r="C1156" s="72"/>
      <c r="D1156" s="72"/>
    </row>
    <row r="1157" spans="2:4" ht="12.75" x14ac:dyDescent="0.2">
      <c r="B1157" s="72"/>
      <c r="C1157" s="72"/>
      <c r="D1157" s="72"/>
    </row>
    <row r="1158" spans="2:4" ht="12.75" x14ac:dyDescent="0.2">
      <c r="B1158" s="72"/>
      <c r="C1158" s="72"/>
      <c r="D1158" s="72"/>
    </row>
    <row r="1159" spans="2:4" ht="12.75" x14ac:dyDescent="0.2">
      <c r="B1159" s="72"/>
      <c r="C1159" s="72"/>
      <c r="D1159" s="72"/>
    </row>
    <row r="1160" spans="2:4" ht="12.75" x14ac:dyDescent="0.2">
      <c r="B1160" s="72"/>
      <c r="C1160" s="72"/>
      <c r="D1160" s="72"/>
    </row>
    <row r="1161" spans="2:4" ht="12.75" x14ac:dyDescent="0.2">
      <c r="B1161" s="72"/>
      <c r="C1161" s="72"/>
      <c r="D1161" s="72"/>
    </row>
    <row r="1162" spans="2:4" ht="12.75" x14ac:dyDescent="0.2">
      <c r="B1162" s="72"/>
      <c r="C1162" s="72"/>
      <c r="D1162" s="72"/>
    </row>
    <row r="1163" spans="2:4" ht="12.75" x14ac:dyDescent="0.2">
      <c r="B1163" s="72"/>
      <c r="C1163" s="72"/>
      <c r="D1163" s="72"/>
    </row>
    <row r="1164" spans="2:4" ht="12.75" x14ac:dyDescent="0.2">
      <c r="B1164" s="72"/>
      <c r="C1164" s="72"/>
      <c r="D1164" s="72"/>
    </row>
    <row r="1165" spans="2:4" ht="12.75" x14ac:dyDescent="0.2">
      <c r="B1165" s="72"/>
      <c r="C1165" s="72"/>
      <c r="D1165" s="72"/>
    </row>
    <row r="1166" spans="2:4" ht="12.75" x14ac:dyDescent="0.2">
      <c r="B1166" s="72"/>
      <c r="C1166" s="72"/>
      <c r="D1166" s="72"/>
    </row>
    <row r="1167" spans="2:4" ht="12.75" x14ac:dyDescent="0.2">
      <c r="B1167" s="72"/>
      <c r="C1167" s="72"/>
      <c r="D1167" s="72"/>
    </row>
    <row r="1168" spans="2:4" ht="12.75" x14ac:dyDescent="0.2">
      <c r="B1168" s="72"/>
      <c r="C1168" s="72"/>
      <c r="D1168" s="72"/>
    </row>
    <row r="1169" spans="2:4" ht="12.75" x14ac:dyDescent="0.2">
      <c r="B1169" s="72"/>
      <c r="C1169" s="72"/>
      <c r="D1169" s="72"/>
    </row>
    <row r="1170" spans="2:4" ht="12.75" x14ac:dyDescent="0.2">
      <c r="B1170" s="72"/>
      <c r="C1170" s="72"/>
      <c r="D1170" s="72"/>
    </row>
    <row r="1171" spans="2:4" ht="12.75" x14ac:dyDescent="0.2">
      <c r="B1171" s="72"/>
      <c r="C1171" s="72"/>
      <c r="D1171" s="72"/>
    </row>
    <row r="1172" spans="2:4" ht="12.75" x14ac:dyDescent="0.2">
      <c r="B1172" s="72"/>
      <c r="C1172" s="72"/>
      <c r="D1172" s="72"/>
    </row>
    <row r="1173" spans="2:4" ht="12.75" x14ac:dyDescent="0.2">
      <c r="B1173" s="72"/>
      <c r="C1173" s="72"/>
      <c r="D1173" s="72"/>
    </row>
    <row r="1174" spans="2:4" ht="12.75" x14ac:dyDescent="0.2">
      <c r="B1174" s="72"/>
      <c r="C1174" s="72"/>
      <c r="D1174" s="72"/>
    </row>
    <row r="1175" spans="2:4" ht="12.75" x14ac:dyDescent="0.2">
      <c r="B1175" s="72"/>
      <c r="C1175" s="72"/>
      <c r="D1175" s="72"/>
    </row>
    <row r="1176" spans="2:4" ht="12.75" x14ac:dyDescent="0.2">
      <c r="B1176" s="72"/>
      <c r="C1176" s="72"/>
      <c r="D1176" s="72"/>
    </row>
    <row r="1177" spans="2:4" ht="12.75" x14ac:dyDescent="0.2">
      <c r="B1177" s="72"/>
      <c r="C1177" s="72"/>
      <c r="D1177" s="72"/>
    </row>
    <row r="1178" spans="2:4" ht="12.75" x14ac:dyDescent="0.2">
      <c r="B1178" s="72"/>
      <c r="C1178" s="72"/>
      <c r="D1178" s="72"/>
    </row>
    <row r="1179" spans="2:4" ht="12.75" x14ac:dyDescent="0.2">
      <c r="B1179" s="72"/>
      <c r="C1179" s="72"/>
      <c r="D1179" s="72"/>
    </row>
    <row r="1180" spans="2:4" ht="12.75" x14ac:dyDescent="0.2">
      <c r="B1180" s="72"/>
      <c r="C1180" s="72"/>
      <c r="D1180" s="72"/>
    </row>
    <row r="1181" spans="2:4" ht="12.75" x14ac:dyDescent="0.2">
      <c r="B1181" s="72"/>
      <c r="C1181" s="72"/>
      <c r="D1181" s="72"/>
    </row>
    <row r="1182" spans="2:4" ht="12.75" x14ac:dyDescent="0.2">
      <c r="B1182" s="72"/>
      <c r="C1182" s="72"/>
      <c r="D1182" s="72"/>
    </row>
    <row r="1183" spans="2:4" ht="12.75" x14ac:dyDescent="0.2">
      <c r="B1183" s="72"/>
      <c r="C1183" s="72"/>
      <c r="D1183" s="72"/>
    </row>
    <row r="1184" spans="2:4" ht="12.75" x14ac:dyDescent="0.2">
      <c r="B1184" s="72"/>
      <c r="C1184" s="72"/>
      <c r="D1184" s="72"/>
    </row>
    <row r="1185" spans="2:4" ht="12.75" x14ac:dyDescent="0.2">
      <c r="B1185" s="72"/>
      <c r="C1185" s="72"/>
      <c r="D1185" s="72"/>
    </row>
    <row r="1186" spans="2:4" ht="12.75" x14ac:dyDescent="0.2">
      <c r="B1186" s="72"/>
      <c r="C1186" s="72"/>
      <c r="D1186" s="72"/>
    </row>
    <row r="1187" spans="2:4" ht="12.75" x14ac:dyDescent="0.2">
      <c r="B1187" s="72"/>
      <c r="C1187" s="72"/>
      <c r="D1187" s="72"/>
    </row>
    <row r="1188" spans="2:4" ht="12.75" x14ac:dyDescent="0.2">
      <c r="B1188" s="72"/>
      <c r="C1188" s="72"/>
      <c r="D1188" s="72"/>
    </row>
    <row r="1189" spans="2:4" ht="12.75" x14ac:dyDescent="0.2">
      <c r="B1189" s="72"/>
      <c r="C1189" s="72"/>
      <c r="D1189" s="72"/>
    </row>
    <row r="1190" spans="2:4" ht="12.75" x14ac:dyDescent="0.2">
      <c r="B1190" s="72"/>
      <c r="C1190" s="72"/>
      <c r="D1190" s="72"/>
    </row>
    <row r="1191" spans="2:4" ht="12.75" x14ac:dyDescent="0.2">
      <c r="B1191" s="72"/>
      <c r="C1191" s="72"/>
      <c r="D1191" s="72"/>
    </row>
    <row r="1192" spans="2:4" ht="12.75" x14ac:dyDescent="0.2">
      <c r="B1192" s="72"/>
      <c r="C1192" s="72"/>
      <c r="D1192" s="72"/>
    </row>
    <row r="1193" spans="2:4" ht="12.75" x14ac:dyDescent="0.2">
      <c r="B1193" s="72"/>
      <c r="C1193" s="72"/>
      <c r="D1193" s="72"/>
    </row>
    <row r="1194" spans="2:4" ht="12.75" x14ac:dyDescent="0.2">
      <c r="B1194" s="72"/>
      <c r="C1194" s="72"/>
      <c r="D1194" s="72"/>
    </row>
    <row r="1195" spans="2:4" ht="12.75" x14ac:dyDescent="0.2">
      <c r="B1195" s="72"/>
      <c r="C1195" s="72"/>
      <c r="D1195" s="72"/>
    </row>
    <row r="1196" spans="2:4" ht="12.75" x14ac:dyDescent="0.2">
      <c r="B1196" s="72"/>
      <c r="C1196" s="72"/>
      <c r="D1196" s="72"/>
    </row>
    <row r="1197" spans="2:4" ht="12.75" x14ac:dyDescent="0.2">
      <c r="B1197" s="72"/>
      <c r="C1197" s="72"/>
      <c r="D1197" s="72"/>
    </row>
    <row r="1198" spans="2:4" ht="12.75" x14ac:dyDescent="0.2">
      <c r="B1198" s="72"/>
      <c r="C1198" s="72"/>
      <c r="D1198" s="72"/>
    </row>
    <row r="1199" spans="2:4" ht="12.75" x14ac:dyDescent="0.2">
      <c r="B1199" s="72"/>
      <c r="C1199" s="72"/>
      <c r="D1199" s="72"/>
    </row>
    <row r="1200" spans="2:4" ht="12.75" x14ac:dyDescent="0.2">
      <c r="B1200" s="72"/>
      <c r="C1200" s="72"/>
      <c r="D1200" s="72"/>
    </row>
    <row r="1201" spans="2:4" ht="12.75" x14ac:dyDescent="0.2">
      <c r="B1201" s="72"/>
      <c r="C1201" s="72"/>
      <c r="D1201" s="72"/>
    </row>
    <row r="1202" spans="2:4" ht="12.75" x14ac:dyDescent="0.2">
      <c r="B1202" s="72"/>
      <c r="C1202" s="72"/>
      <c r="D1202" s="72"/>
    </row>
    <row r="1203" spans="2:4" ht="12.75" x14ac:dyDescent="0.2">
      <c r="B1203" s="72"/>
      <c r="C1203" s="72"/>
      <c r="D1203" s="72"/>
    </row>
    <row r="1204" spans="2:4" ht="12.75" x14ac:dyDescent="0.2">
      <c r="B1204" s="72"/>
      <c r="C1204" s="72"/>
      <c r="D1204" s="72"/>
    </row>
    <row r="1205" spans="2:4" ht="12.75" x14ac:dyDescent="0.2">
      <c r="B1205" s="72"/>
      <c r="C1205" s="72"/>
      <c r="D1205" s="72"/>
    </row>
    <row r="1206" spans="2:4" ht="12.75" x14ac:dyDescent="0.2">
      <c r="B1206" s="72"/>
      <c r="C1206" s="72"/>
      <c r="D1206" s="72"/>
    </row>
    <row r="1207" spans="2:4" ht="12.75" x14ac:dyDescent="0.2">
      <c r="B1207" s="72"/>
      <c r="C1207" s="72"/>
      <c r="D1207" s="72"/>
    </row>
    <row r="1208" spans="2:4" ht="12.75" x14ac:dyDescent="0.2">
      <c r="B1208" s="72"/>
      <c r="C1208" s="72"/>
      <c r="D1208" s="72"/>
    </row>
    <row r="1209" spans="2:4" ht="12.75" x14ac:dyDescent="0.2">
      <c r="B1209" s="72"/>
      <c r="C1209" s="72"/>
      <c r="D1209" s="72"/>
    </row>
    <row r="1210" spans="2:4" ht="12.75" x14ac:dyDescent="0.2">
      <c r="B1210" s="72"/>
      <c r="C1210" s="72"/>
      <c r="D1210" s="72"/>
    </row>
    <row r="1211" spans="2:4" ht="12.75" x14ac:dyDescent="0.2">
      <c r="B1211" s="72"/>
      <c r="C1211" s="72"/>
      <c r="D1211" s="72"/>
    </row>
    <row r="1212" spans="2:4" ht="12.75" x14ac:dyDescent="0.2">
      <c r="B1212" s="72"/>
      <c r="C1212" s="72"/>
      <c r="D1212" s="72"/>
    </row>
    <row r="1213" spans="2:4" ht="12.75" x14ac:dyDescent="0.2">
      <c r="B1213" s="72"/>
      <c r="C1213" s="72"/>
      <c r="D1213" s="72"/>
    </row>
    <row r="1214" spans="2:4" ht="12.75" x14ac:dyDescent="0.2">
      <c r="B1214" s="72"/>
      <c r="C1214" s="72"/>
      <c r="D1214" s="72"/>
    </row>
    <row r="1215" spans="2:4" ht="12.75" x14ac:dyDescent="0.2">
      <c r="B1215" s="72"/>
      <c r="C1215" s="72"/>
      <c r="D1215" s="72"/>
    </row>
    <row r="1216" spans="2:4" ht="12.75" x14ac:dyDescent="0.2">
      <c r="B1216" s="72"/>
      <c r="C1216" s="72"/>
      <c r="D1216" s="72"/>
    </row>
    <row r="1217" spans="2:4" ht="12.75" x14ac:dyDescent="0.2">
      <c r="B1217" s="72"/>
      <c r="C1217" s="72"/>
      <c r="D1217" s="72"/>
    </row>
    <row r="1218" spans="2:4" ht="12.75" x14ac:dyDescent="0.2">
      <c r="B1218" s="72"/>
      <c r="C1218" s="72"/>
      <c r="D1218" s="72"/>
    </row>
    <row r="1219" spans="2:4" ht="12.75" x14ac:dyDescent="0.2">
      <c r="B1219" s="72"/>
      <c r="C1219" s="72"/>
      <c r="D1219" s="72"/>
    </row>
    <row r="1220" spans="2:4" ht="12.75" x14ac:dyDescent="0.2">
      <c r="B1220" s="72"/>
      <c r="C1220" s="72"/>
      <c r="D1220" s="72"/>
    </row>
    <row r="1221" spans="2:4" ht="12.75" x14ac:dyDescent="0.2">
      <c r="B1221" s="72"/>
      <c r="C1221" s="72"/>
      <c r="D1221" s="72"/>
    </row>
    <row r="1222" spans="2:4" ht="12.75" x14ac:dyDescent="0.2">
      <c r="B1222" s="72"/>
      <c r="C1222" s="72"/>
      <c r="D1222" s="72"/>
    </row>
    <row r="1223" spans="2:4" ht="12.75" x14ac:dyDescent="0.2">
      <c r="B1223" s="72"/>
      <c r="C1223" s="72"/>
      <c r="D1223" s="72"/>
    </row>
    <row r="1224" spans="2:4" ht="12.75" x14ac:dyDescent="0.2">
      <c r="B1224" s="72"/>
      <c r="C1224" s="72"/>
      <c r="D1224" s="72"/>
    </row>
    <row r="1225" spans="2:4" ht="12.75" x14ac:dyDescent="0.2">
      <c r="B1225" s="72"/>
      <c r="C1225" s="72"/>
      <c r="D1225" s="72"/>
    </row>
    <row r="1226" spans="2:4" ht="12.75" x14ac:dyDescent="0.2">
      <c r="B1226" s="72"/>
      <c r="C1226" s="72"/>
      <c r="D1226" s="72"/>
    </row>
    <row r="1227" spans="2:4" ht="12.75" x14ac:dyDescent="0.2">
      <c r="B1227" s="72"/>
      <c r="C1227" s="72"/>
      <c r="D1227" s="72"/>
    </row>
    <row r="1228" spans="2:4" ht="12.75" x14ac:dyDescent="0.2">
      <c r="B1228" s="72"/>
      <c r="C1228" s="72"/>
      <c r="D1228" s="72"/>
    </row>
    <row r="1229" spans="2:4" ht="12.75" x14ac:dyDescent="0.2">
      <c r="B1229" s="72"/>
      <c r="C1229" s="72"/>
      <c r="D1229" s="72"/>
    </row>
    <row r="1230" spans="2:4" ht="12.75" x14ac:dyDescent="0.2">
      <c r="B1230" s="72"/>
      <c r="C1230" s="72"/>
      <c r="D1230" s="72"/>
    </row>
    <row r="1231" spans="2:4" ht="12.75" x14ac:dyDescent="0.2">
      <c r="B1231" s="72"/>
      <c r="C1231" s="72"/>
      <c r="D1231" s="72"/>
    </row>
    <row r="1232" spans="2:4" ht="12.75" x14ac:dyDescent="0.2">
      <c r="B1232" s="72"/>
      <c r="C1232" s="72"/>
      <c r="D1232" s="72"/>
    </row>
    <row r="1233" spans="2:4" ht="12.75" x14ac:dyDescent="0.2">
      <c r="B1233" s="72"/>
      <c r="C1233" s="72"/>
      <c r="D1233" s="72"/>
    </row>
    <row r="1234" spans="2:4" ht="12.75" x14ac:dyDescent="0.2">
      <c r="B1234" s="72"/>
      <c r="C1234" s="72"/>
      <c r="D1234" s="72"/>
    </row>
    <row r="1235" spans="2:4" ht="12.75" x14ac:dyDescent="0.2">
      <c r="B1235" s="72"/>
      <c r="C1235" s="72"/>
      <c r="D1235" s="72"/>
    </row>
    <row r="1236" spans="2:4" ht="12.75" x14ac:dyDescent="0.2">
      <c r="B1236" s="72"/>
      <c r="C1236" s="72"/>
      <c r="D1236" s="72"/>
    </row>
    <row r="1237" spans="2:4" ht="12.75" x14ac:dyDescent="0.2">
      <c r="B1237" s="72"/>
      <c r="C1237" s="72"/>
      <c r="D1237" s="72"/>
    </row>
    <row r="1238" spans="2:4" ht="12.75" x14ac:dyDescent="0.2">
      <c r="B1238" s="72"/>
      <c r="C1238" s="72"/>
      <c r="D1238" s="72"/>
    </row>
    <row r="1239" spans="2:4" ht="12.75" x14ac:dyDescent="0.2">
      <c r="B1239" s="72"/>
      <c r="C1239" s="72"/>
      <c r="D1239" s="72"/>
    </row>
    <row r="1240" spans="2:4" ht="12.75" x14ac:dyDescent="0.2">
      <c r="B1240" s="72"/>
      <c r="C1240" s="72"/>
      <c r="D1240" s="72"/>
    </row>
    <row r="1241" spans="2:4" ht="12.75" x14ac:dyDescent="0.2">
      <c r="B1241" s="72"/>
      <c r="C1241" s="72"/>
      <c r="D1241" s="72"/>
    </row>
    <row r="1242" spans="2:4" ht="12.75" x14ac:dyDescent="0.2">
      <c r="B1242" s="72"/>
      <c r="C1242" s="72"/>
      <c r="D1242" s="72"/>
    </row>
    <row r="1243" spans="2:4" ht="12.75" x14ac:dyDescent="0.2">
      <c r="B1243" s="72"/>
      <c r="C1243" s="72"/>
      <c r="D1243" s="72"/>
    </row>
    <row r="1244" spans="2:4" ht="12.75" x14ac:dyDescent="0.2">
      <c r="B1244" s="72"/>
      <c r="C1244" s="72"/>
      <c r="D1244" s="72"/>
    </row>
    <row r="1245" spans="2:4" ht="12.75" x14ac:dyDescent="0.2">
      <c r="B1245" s="72"/>
      <c r="C1245" s="72"/>
      <c r="D1245" s="72"/>
    </row>
    <row r="1246" spans="2:4" ht="12.75" x14ac:dyDescent="0.2">
      <c r="B1246" s="72"/>
      <c r="C1246" s="72"/>
      <c r="D1246" s="72"/>
    </row>
    <row r="1247" spans="2:4" ht="12.75" x14ac:dyDescent="0.2">
      <c r="B1247" s="72"/>
      <c r="C1247" s="72"/>
      <c r="D1247" s="72"/>
    </row>
    <row r="1248" spans="2:4" ht="12.75" x14ac:dyDescent="0.2">
      <c r="B1248" s="72"/>
      <c r="C1248" s="72"/>
      <c r="D1248" s="72"/>
    </row>
    <row r="1249" spans="2:4" ht="12.75" x14ac:dyDescent="0.2">
      <c r="B1249" s="72"/>
      <c r="C1249" s="72"/>
      <c r="D1249" s="72"/>
    </row>
    <row r="1250" spans="2:4" ht="12.75" x14ac:dyDescent="0.2">
      <c r="B1250" s="72"/>
      <c r="C1250" s="72"/>
      <c r="D1250" s="72"/>
    </row>
    <row r="1251" spans="2:4" ht="12.75" x14ac:dyDescent="0.2">
      <c r="B1251" s="72"/>
      <c r="C1251" s="72"/>
      <c r="D1251" s="72"/>
    </row>
    <row r="1252" spans="2:4" ht="12.75" x14ac:dyDescent="0.2">
      <c r="B1252" s="72"/>
      <c r="C1252" s="72"/>
      <c r="D1252" s="72"/>
    </row>
    <row r="1253" spans="2:4" ht="12.75" x14ac:dyDescent="0.2">
      <c r="B1253" s="72"/>
      <c r="C1253" s="72"/>
      <c r="D1253" s="72"/>
    </row>
    <row r="1254" spans="2:4" ht="12.75" x14ac:dyDescent="0.2">
      <c r="B1254" s="72"/>
      <c r="C1254" s="72"/>
      <c r="D1254" s="72"/>
    </row>
    <row r="1255" spans="2:4" ht="12.75" x14ac:dyDescent="0.2">
      <c r="B1255" s="72"/>
      <c r="C1255" s="72"/>
      <c r="D1255" s="72"/>
    </row>
    <row r="1256" spans="2:4" ht="12.75" x14ac:dyDescent="0.2">
      <c r="B1256" s="72"/>
      <c r="C1256" s="72"/>
      <c r="D1256" s="72"/>
    </row>
    <row r="1257" spans="2:4" ht="12.75" x14ac:dyDescent="0.2">
      <c r="B1257" s="72"/>
      <c r="C1257" s="72"/>
      <c r="D1257" s="72"/>
    </row>
    <row r="1258" spans="2:4" ht="12.75" x14ac:dyDescent="0.2">
      <c r="B1258" s="72"/>
      <c r="C1258" s="72"/>
      <c r="D1258" s="72"/>
    </row>
    <row r="1259" spans="2:4" ht="12.75" x14ac:dyDescent="0.2">
      <c r="B1259" s="72"/>
      <c r="C1259" s="72"/>
      <c r="D1259" s="72"/>
    </row>
    <row r="1260" spans="2:4" ht="12.75" x14ac:dyDescent="0.2">
      <c r="B1260" s="72"/>
      <c r="C1260" s="72"/>
      <c r="D1260" s="72"/>
    </row>
    <row r="1261" spans="2:4" ht="12.75" x14ac:dyDescent="0.2">
      <c r="B1261" s="72"/>
      <c r="C1261" s="72"/>
      <c r="D1261" s="72"/>
    </row>
    <row r="1262" spans="2:4" ht="12.75" x14ac:dyDescent="0.2">
      <c r="B1262" s="72"/>
      <c r="C1262" s="72"/>
      <c r="D1262" s="72"/>
    </row>
    <row r="1263" spans="2:4" ht="12.75" x14ac:dyDescent="0.2">
      <c r="B1263" s="72"/>
      <c r="C1263" s="72"/>
      <c r="D1263" s="72"/>
    </row>
    <row r="1264" spans="2:4" ht="12.75" x14ac:dyDescent="0.2">
      <c r="B1264" s="72"/>
      <c r="C1264" s="72"/>
      <c r="D1264" s="72"/>
    </row>
    <row r="1265" spans="2:4" ht="12.75" x14ac:dyDescent="0.2">
      <c r="B1265" s="72"/>
      <c r="C1265" s="72"/>
      <c r="D1265" s="72"/>
    </row>
    <row r="1266" spans="2:4" ht="12.75" x14ac:dyDescent="0.2">
      <c r="B1266" s="72"/>
      <c r="C1266" s="72"/>
      <c r="D1266" s="72"/>
    </row>
    <row r="1267" spans="2:4" ht="12.75" x14ac:dyDescent="0.2">
      <c r="B1267" s="72"/>
      <c r="C1267" s="72"/>
      <c r="D1267" s="72"/>
    </row>
    <row r="1268" spans="2:4" ht="12.75" x14ac:dyDescent="0.2">
      <c r="B1268" s="72"/>
      <c r="C1268" s="72"/>
      <c r="D1268" s="72"/>
    </row>
    <row r="1269" spans="2:4" ht="12.75" x14ac:dyDescent="0.2">
      <c r="B1269" s="72"/>
      <c r="C1269" s="72"/>
      <c r="D1269" s="72"/>
    </row>
    <row r="1270" spans="2:4" ht="12.75" x14ac:dyDescent="0.2">
      <c r="B1270" s="72"/>
      <c r="C1270" s="72"/>
      <c r="D1270" s="72"/>
    </row>
    <row r="1271" spans="2:4" ht="12.75" x14ac:dyDescent="0.2">
      <c r="B1271" s="72"/>
      <c r="C1271" s="72"/>
      <c r="D1271" s="72"/>
    </row>
    <row r="1272" spans="2:4" ht="12.75" x14ac:dyDescent="0.2">
      <c r="B1272" s="72"/>
      <c r="C1272" s="72"/>
      <c r="D1272" s="72"/>
    </row>
    <row r="1273" spans="2:4" ht="12.75" x14ac:dyDescent="0.2">
      <c r="B1273" s="72"/>
      <c r="C1273" s="72"/>
      <c r="D1273" s="72"/>
    </row>
    <row r="1274" spans="2:4" ht="12.75" x14ac:dyDescent="0.2">
      <c r="B1274" s="72"/>
      <c r="C1274" s="72"/>
      <c r="D1274" s="72"/>
    </row>
    <row r="1275" spans="2:4" ht="12.75" x14ac:dyDescent="0.2">
      <c r="B1275" s="72"/>
      <c r="C1275" s="72"/>
      <c r="D1275" s="72"/>
    </row>
    <row r="1276" spans="2:4" ht="12.75" x14ac:dyDescent="0.2">
      <c r="B1276" s="72"/>
      <c r="C1276" s="72"/>
      <c r="D1276" s="72"/>
    </row>
    <row r="1277" spans="2:4" ht="12.75" x14ac:dyDescent="0.2">
      <c r="B1277" s="72"/>
      <c r="C1277" s="72"/>
      <c r="D1277" s="72"/>
    </row>
    <row r="1278" spans="2:4" ht="12.75" x14ac:dyDescent="0.2">
      <c r="B1278" s="72"/>
      <c r="C1278" s="72"/>
      <c r="D1278" s="72"/>
    </row>
    <row r="1279" spans="2:4" ht="12.75" x14ac:dyDescent="0.2">
      <c r="B1279" s="72"/>
      <c r="C1279" s="72"/>
      <c r="D1279" s="72"/>
    </row>
    <row r="1280" spans="2:4" ht="12.75" x14ac:dyDescent="0.2">
      <c r="B1280" s="72"/>
      <c r="C1280" s="72"/>
      <c r="D1280" s="72"/>
    </row>
    <row r="1281" spans="2:4" ht="12.75" x14ac:dyDescent="0.2">
      <c r="B1281" s="72"/>
      <c r="C1281" s="72"/>
      <c r="D1281" s="72"/>
    </row>
    <row r="1282" spans="2:4" ht="12.75" x14ac:dyDescent="0.2">
      <c r="B1282" s="72"/>
      <c r="C1282" s="72"/>
      <c r="D1282" s="72"/>
    </row>
    <row r="1283" spans="2:4" ht="12.75" x14ac:dyDescent="0.2">
      <c r="B1283" s="72"/>
      <c r="C1283" s="72"/>
      <c r="D1283" s="72"/>
    </row>
    <row r="1284" spans="2:4" ht="12.75" x14ac:dyDescent="0.2">
      <c r="B1284" s="72"/>
      <c r="C1284" s="72"/>
      <c r="D1284" s="72"/>
    </row>
    <row r="1285" spans="2:4" ht="12.75" x14ac:dyDescent="0.2">
      <c r="B1285" s="72"/>
      <c r="C1285" s="72"/>
      <c r="D1285" s="72"/>
    </row>
    <row r="1286" spans="2:4" ht="12.75" x14ac:dyDescent="0.2">
      <c r="B1286" s="72"/>
      <c r="C1286" s="72"/>
      <c r="D1286" s="72"/>
    </row>
    <row r="1287" spans="2:4" ht="12.75" x14ac:dyDescent="0.2">
      <c r="B1287" s="72"/>
      <c r="C1287" s="72"/>
      <c r="D1287" s="72"/>
    </row>
    <row r="1288" spans="2:4" ht="12.75" x14ac:dyDescent="0.2">
      <c r="B1288" s="72"/>
      <c r="C1288" s="72"/>
      <c r="D1288" s="72"/>
    </row>
    <row r="1289" spans="2:4" ht="12.75" x14ac:dyDescent="0.2">
      <c r="B1289" s="72"/>
      <c r="C1289" s="72"/>
      <c r="D1289" s="72"/>
    </row>
    <row r="1290" spans="2:4" ht="12.75" x14ac:dyDescent="0.2">
      <c r="B1290" s="72"/>
      <c r="C1290" s="72"/>
      <c r="D1290" s="72"/>
    </row>
    <row r="1291" spans="2:4" ht="12.75" x14ac:dyDescent="0.2">
      <c r="B1291" s="72"/>
      <c r="C1291" s="72"/>
      <c r="D1291" s="72"/>
    </row>
    <row r="1292" spans="2:4" ht="12.75" x14ac:dyDescent="0.2">
      <c r="B1292" s="72"/>
      <c r="C1292" s="72"/>
      <c r="D1292" s="72"/>
    </row>
    <row r="1293" spans="2:4" ht="12.75" x14ac:dyDescent="0.2">
      <c r="B1293" s="72"/>
      <c r="C1293" s="72"/>
      <c r="D1293" s="72"/>
    </row>
    <row r="1294" spans="2:4" ht="12.75" x14ac:dyDescent="0.2">
      <c r="B1294" s="72"/>
      <c r="C1294" s="72"/>
      <c r="D1294" s="72"/>
    </row>
    <row r="1295" spans="2:4" ht="12.75" x14ac:dyDescent="0.2">
      <c r="B1295" s="72"/>
      <c r="C1295" s="72"/>
      <c r="D1295" s="72"/>
    </row>
    <row r="1296" spans="2:4" ht="12.75" x14ac:dyDescent="0.2">
      <c r="B1296" s="72"/>
      <c r="C1296" s="72"/>
      <c r="D1296" s="72"/>
    </row>
    <row r="1297" spans="2:4" ht="12.75" x14ac:dyDescent="0.2">
      <c r="B1297" s="72"/>
      <c r="C1297" s="72"/>
      <c r="D1297" s="72"/>
    </row>
    <row r="1298" spans="2:4" ht="12.75" x14ac:dyDescent="0.2">
      <c r="B1298" s="72"/>
      <c r="C1298" s="72"/>
      <c r="D1298" s="72"/>
    </row>
    <row r="1299" spans="2:4" ht="12.75" x14ac:dyDescent="0.2">
      <c r="B1299" s="72"/>
      <c r="C1299" s="72"/>
      <c r="D1299" s="72"/>
    </row>
    <row r="1300" spans="2:4" ht="12.75" x14ac:dyDescent="0.2">
      <c r="B1300" s="72"/>
      <c r="C1300" s="72"/>
      <c r="D1300" s="72"/>
    </row>
    <row r="1301" spans="2:4" ht="12.75" x14ac:dyDescent="0.2">
      <c r="B1301" s="72"/>
      <c r="C1301" s="72"/>
      <c r="D1301" s="72"/>
    </row>
    <row r="1302" spans="2:4" ht="12.75" x14ac:dyDescent="0.2">
      <c r="B1302" s="72"/>
      <c r="C1302" s="72"/>
      <c r="D1302" s="72"/>
    </row>
    <row r="1303" spans="2:4" ht="12.75" x14ac:dyDescent="0.2">
      <c r="B1303" s="72"/>
      <c r="C1303" s="72"/>
      <c r="D1303" s="72"/>
    </row>
    <row r="1304" spans="2:4" ht="12.75" x14ac:dyDescent="0.2">
      <c r="B1304" s="72"/>
      <c r="C1304" s="72"/>
      <c r="D1304" s="72"/>
    </row>
    <row r="1305" spans="2:4" ht="12.75" x14ac:dyDescent="0.2">
      <c r="B1305" s="72"/>
      <c r="C1305" s="72"/>
      <c r="D1305" s="72"/>
    </row>
    <row r="1306" spans="2:4" ht="12.75" x14ac:dyDescent="0.2">
      <c r="B1306" s="72"/>
      <c r="C1306" s="72"/>
      <c r="D1306" s="72"/>
    </row>
    <row r="1307" spans="2:4" ht="12.75" x14ac:dyDescent="0.2">
      <c r="B1307" s="72"/>
      <c r="C1307" s="72"/>
      <c r="D1307" s="72"/>
    </row>
    <row r="1308" spans="2:4" ht="12.75" x14ac:dyDescent="0.2">
      <c r="B1308" s="72"/>
      <c r="C1308" s="72"/>
      <c r="D1308" s="72"/>
    </row>
    <row r="1309" spans="2:4" ht="12.75" x14ac:dyDescent="0.2">
      <c r="B1309" s="72"/>
      <c r="C1309" s="72"/>
      <c r="D1309" s="72"/>
    </row>
    <row r="1310" spans="2:4" ht="12.75" x14ac:dyDescent="0.2">
      <c r="B1310" s="72"/>
      <c r="C1310" s="72"/>
      <c r="D1310" s="72"/>
    </row>
    <row r="1311" spans="2:4" ht="12.75" x14ac:dyDescent="0.2">
      <c r="B1311" s="72"/>
      <c r="C1311" s="72"/>
      <c r="D1311" s="72"/>
    </row>
    <row r="1312" spans="2:4" ht="12.75" x14ac:dyDescent="0.2">
      <c r="B1312" s="72"/>
      <c r="C1312" s="72"/>
      <c r="D1312" s="72"/>
    </row>
    <row r="1313" spans="2:4" ht="12.75" x14ac:dyDescent="0.2">
      <c r="B1313" s="72"/>
      <c r="C1313" s="72"/>
      <c r="D1313" s="72"/>
    </row>
    <row r="1314" spans="2:4" ht="12.75" x14ac:dyDescent="0.2">
      <c r="B1314" s="72"/>
      <c r="C1314" s="72"/>
      <c r="D1314" s="72"/>
    </row>
    <row r="1315" spans="2:4" ht="12.75" x14ac:dyDescent="0.2">
      <c r="B1315" s="72"/>
      <c r="C1315" s="72"/>
      <c r="D1315" s="72"/>
    </row>
    <row r="1316" spans="2:4" ht="12.75" x14ac:dyDescent="0.2">
      <c r="B1316" s="72"/>
      <c r="C1316" s="72"/>
      <c r="D1316" s="72"/>
    </row>
    <row r="1317" spans="2:4" ht="12.75" x14ac:dyDescent="0.2">
      <c r="B1317" s="72"/>
      <c r="C1317" s="72"/>
      <c r="D1317" s="72"/>
    </row>
    <row r="1318" spans="2:4" ht="12.75" x14ac:dyDescent="0.2">
      <c r="B1318" s="72"/>
      <c r="C1318" s="72"/>
      <c r="D1318" s="72"/>
    </row>
    <row r="1319" spans="2:4" ht="12.75" x14ac:dyDescent="0.2">
      <c r="B1319" s="72"/>
      <c r="C1319" s="72"/>
      <c r="D1319" s="72"/>
    </row>
    <row r="1320" spans="2:4" ht="12.75" x14ac:dyDescent="0.2">
      <c r="B1320" s="72"/>
      <c r="C1320" s="72"/>
      <c r="D1320" s="72"/>
    </row>
    <row r="1321" spans="2:4" ht="12.75" x14ac:dyDescent="0.2">
      <c r="B1321" s="72"/>
      <c r="C1321" s="72"/>
      <c r="D1321" s="72"/>
    </row>
    <row r="1322" spans="2:4" ht="12.75" x14ac:dyDescent="0.2">
      <c r="B1322" s="72"/>
      <c r="C1322" s="72"/>
      <c r="D1322" s="72"/>
    </row>
    <row r="1323" spans="2:4" ht="12.75" x14ac:dyDescent="0.2">
      <c r="B1323" s="72"/>
      <c r="C1323" s="72"/>
      <c r="D1323" s="72"/>
    </row>
    <row r="1324" spans="2:4" ht="12.75" x14ac:dyDescent="0.2">
      <c r="B1324" s="72"/>
      <c r="C1324" s="72"/>
      <c r="D1324" s="72"/>
    </row>
    <row r="1325" spans="2:4" ht="12.75" x14ac:dyDescent="0.2">
      <c r="B1325" s="72"/>
      <c r="C1325" s="72"/>
      <c r="D1325" s="72"/>
    </row>
    <row r="1326" spans="2:4" ht="12.75" x14ac:dyDescent="0.2">
      <c r="B1326" s="72"/>
      <c r="C1326" s="72"/>
      <c r="D1326" s="72"/>
    </row>
    <row r="1327" spans="2:4" ht="12.75" x14ac:dyDescent="0.2">
      <c r="B1327" s="72"/>
      <c r="C1327" s="72"/>
      <c r="D1327" s="72"/>
    </row>
    <row r="1328" spans="2:4" ht="12.75" x14ac:dyDescent="0.2">
      <c r="B1328" s="72"/>
      <c r="C1328" s="72"/>
      <c r="D1328" s="72"/>
    </row>
    <row r="1329" spans="2:4" ht="12.75" x14ac:dyDescent="0.2">
      <c r="B1329" s="72"/>
      <c r="C1329" s="72"/>
      <c r="D1329" s="72"/>
    </row>
    <row r="1330" spans="2:4" ht="12.75" x14ac:dyDescent="0.2">
      <c r="B1330" s="72"/>
      <c r="C1330" s="72"/>
      <c r="D1330" s="72"/>
    </row>
    <row r="1331" spans="2:4" ht="12.75" x14ac:dyDescent="0.2">
      <c r="B1331" s="72"/>
      <c r="C1331" s="72"/>
      <c r="D1331" s="72"/>
    </row>
    <row r="1332" spans="2:4" ht="12.75" x14ac:dyDescent="0.2">
      <c r="B1332" s="72"/>
      <c r="C1332" s="72"/>
      <c r="D1332" s="72"/>
    </row>
    <row r="1333" spans="2:4" ht="12.75" x14ac:dyDescent="0.2">
      <c r="B1333" s="72"/>
      <c r="C1333" s="72"/>
      <c r="D1333" s="72"/>
    </row>
    <row r="1334" spans="2:4" ht="12.75" x14ac:dyDescent="0.2">
      <c r="B1334" s="72"/>
      <c r="C1334" s="72"/>
      <c r="D1334" s="72"/>
    </row>
    <row r="1335" spans="2:4" ht="12.75" x14ac:dyDescent="0.2">
      <c r="B1335" s="72"/>
      <c r="C1335" s="72"/>
      <c r="D1335" s="72"/>
    </row>
    <row r="1336" spans="2:4" ht="12.75" x14ac:dyDescent="0.2">
      <c r="B1336" s="72"/>
      <c r="C1336" s="72"/>
      <c r="D1336" s="72"/>
    </row>
    <row r="1337" spans="2:4" ht="12.75" x14ac:dyDescent="0.2">
      <c r="B1337" s="72"/>
      <c r="C1337" s="72"/>
      <c r="D1337" s="72"/>
    </row>
    <row r="1338" spans="2:4" ht="12.75" x14ac:dyDescent="0.2">
      <c r="B1338" s="72"/>
      <c r="C1338" s="72"/>
      <c r="D1338" s="72"/>
    </row>
    <row r="1339" spans="2:4" ht="12.75" x14ac:dyDescent="0.2">
      <c r="B1339" s="72"/>
      <c r="C1339" s="72"/>
      <c r="D1339" s="72"/>
    </row>
    <row r="1340" spans="2:4" ht="12.75" x14ac:dyDescent="0.2">
      <c r="B1340" s="72"/>
      <c r="C1340" s="72"/>
      <c r="D1340" s="72"/>
    </row>
    <row r="1341" spans="2:4" ht="12.75" x14ac:dyDescent="0.2">
      <c r="B1341" s="72"/>
      <c r="C1341" s="72"/>
      <c r="D1341" s="72"/>
    </row>
    <row r="1342" spans="2:4" ht="12.75" x14ac:dyDescent="0.2">
      <c r="B1342" s="72"/>
      <c r="C1342" s="72"/>
      <c r="D1342" s="72"/>
    </row>
    <row r="1343" spans="2:4" ht="12.75" x14ac:dyDescent="0.2">
      <c r="B1343" s="72"/>
      <c r="C1343" s="72"/>
      <c r="D1343" s="72"/>
    </row>
    <row r="1344" spans="2:4" ht="12.75" x14ac:dyDescent="0.2">
      <c r="B1344" s="72"/>
      <c r="C1344" s="72"/>
      <c r="D1344" s="72"/>
    </row>
    <row r="1345" spans="2:4" ht="12.75" x14ac:dyDescent="0.2">
      <c r="B1345" s="72"/>
      <c r="C1345" s="72"/>
      <c r="D1345" s="72"/>
    </row>
    <row r="1346" spans="2:4" ht="12.75" x14ac:dyDescent="0.2">
      <c r="B1346" s="72"/>
      <c r="C1346" s="72"/>
      <c r="D1346" s="72"/>
    </row>
    <row r="1347" spans="2:4" ht="12.75" x14ac:dyDescent="0.2">
      <c r="B1347" s="72"/>
      <c r="C1347" s="72"/>
      <c r="D1347" s="72"/>
    </row>
    <row r="1348" spans="2:4" ht="12.75" x14ac:dyDescent="0.2">
      <c r="B1348" s="72"/>
      <c r="C1348" s="72"/>
      <c r="D1348" s="72"/>
    </row>
    <row r="1349" spans="2:4" ht="12.75" x14ac:dyDescent="0.2">
      <c r="B1349" s="72"/>
      <c r="C1349" s="72"/>
      <c r="D1349" s="72"/>
    </row>
    <row r="1350" spans="2:4" ht="12.75" x14ac:dyDescent="0.2">
      <c r="B1350" s="72"/>
      <c r="C1350" s="72"/>
      <c r="D1350" s="72"/>
    </row>
    <row r="1351" spans="2:4" ht="12.75" x14ac:dyDescent="0.2">
      <c r="B1351" s="72"/>
      <c r="C1351" s="72"/>
      <c r="D1351" s="72"/>
    </row>
    <row r="1352" spans="2:4" ht="12.75" x14ac:dyDescent="0.2">
      <c r="B1352" s="72"/>
      <c r="C1352" s="72"/>
      <c r="D1352" s="72"/>
    </row>
    <row r="1353" spans="2:4" ht="12.75" x14ac:dyDescent="0.2">
      <c r="B1353" s="72"/>
      <c r="C1353" s="72"/>
      <c r="D1353" s="72"/>
    </row>
    <row r="1354" spans="2:4" ht="12.75" x14ac:dyDescent="0.2">
      <c r="B1354" s="72"/>
      <c r="C1354" s="72"/>
      <c r="D1354" s="72"/>
    </row>
    <row r="1355" spans="2:4" ht="12.75" x14ac:dyDescent="0.2">
      <c r="B1355" s="72"/>
      <c r="C1355" s="72"/>
      <c r="D1355" s="72"/>
    </row>
    <row r="1356" spans="2:4" ht="12.75" x14ac:dyDescent="0.2">
      <c r="B1356" s="72"/>
      <c r="C1356" s="72"/>
      <c r="D1356" s="72"/>
    </row>
    <row r="1357" spans="2:4" ht="12.75" x14ac:dyDescent="0.2">
      <c r="B1357" s="72"/>
      <c r="C1357" s="72"/>
      <c r="D1357" s="72"/>
    </row>
    <row r="1358" spans="2:4" ht="12.75" x14ac:dyDescent="0.2">
      <c r="B1358" s="72"/>
      <c r="C1358" s="72"/>
      <c r="D1358" s="72"/>
    </row>
    <row r="1359" spans="2:4" ht="12.75" x14ac:dyDescent="0.2">
      <c r="B1359" s="72"/>
      <c r="C1359" s="72"/>
      <c r="D1359" s="72"/>
    </row>
    <row r="1360" spans="2:4" ht="12.75" x14ac:dyDescent="0.2">
      <c r="B1360" s="72"/>
      <c r="C1360" s="72"/>
      <c r="D1360" s="72"/>
    </row>
    <row r="1361" spans="2:4" ht="12.75" x14ac:dyDescent="0.2">
      <c r="B1361" s="72"/>
      <c r="C1361" s="72"/>
      <c r="D1361" s="72"/>
    </row>
    <row r="1362" spans="2:4" ht="12.75" x14ac:dyDescent="0.2">
      <c r="B1362" s="72"/>
      <c r="C1362" s="72"/>
      <c r="D1362" s="72"/>
    </row>
    <row r="1363" spans="2:4" ht="12.75" x14ac:dyDescent="0.2">
      <c r="B1363" s="72"/>
      <c r="C1363" s="72"/>
      <c r="D1363" s="72"/>
    </row>
    <row r="1364" spans="2:4" ht="12.75" x14ac:dyDescent="0.2">
      <c r="B1364" s="72"/>
      <c r="C1364" s="72"/>
      <c r="D1364" s="72"/>
    </row>
    <row r="1365" spans="2:4" ht="12.75" x14ac:dyDescent="0.2">
      <c r="B1365" s="72"/>
      <c r="C1365" s="72"/>
      <c r="D1365" s="72"/>
    </row>
    <row r="1366" spans="2:4" ht="12.75" x14ac:dyDescent="0.2">
      <c r="B1366" s="72"/>
      <c r="C1366" s="72"/>
      <c r="D1366" s="72"/>
    </row>
    <row r="1367" spans="2:4" ht="12.75" x14ac:dyDescent="0.2">
      <c r="B1367" s="72"/>
      <c r="C1367" s="72"/>
      <c r="D1367" s="72"/>
    </row>
    <row r="1368" spans="2:4" ht="12.75" x14ac:dyDescent="0.2">
      <c r="B1368" s="72"/>
      <c r="C1368" s="72"/>
      <c r="D1368" s="72"/>
    </row>
    <row r="1369" spans="2:4" ht="12.75" x14ac:dyDescent="0.2">
      <c r="B1369" s="72"/>
      <c r="C1369" s="72"/>
      <c r="D1369" s="72"/>
    </row>
    <row r="1370" spans="2:4" ht="12.75" x14ac:dyDescent="0.2">
      <c r="B1370" s="72"/>
      <c r="C1370" s="72"/>
      <c r="D1370" s="72"/>
    </row>
    <row r="1371" spans="2:4" ht="12.75" x14ac:dyDescent="0.2">
      <c r="B1371" s="72"/>
      <c r="C1371" s="72"/>
      <c r="D1371" s="72"/>
    </row>
    <row r="1372" spans="2:4" ht="12.75" x14ac:dyDescent="0.2">
      <c r="B1372" s="72"/>
      <c r="C1372" s="72"/>
      <c r="D1372" s="72"/>
    </row>
    <row r="1373" spans="2:4" ht="12.75" x14ac:dyDescent="0.2">
      <c r="B1373" s="72"/>
      <c r="C1373" s="72"/>
      <c r="D1373" s="72"/>
    </row>
    <row r="1374" spans="2:4" ht="12.75" x14ac:dyDescent="0.2">
      <c r="B1374" s="72"/>
      <c r="C1374" s="72"/>
      <c r="D1374" s="72"/>
    </row>
    <row r="1375" spans="2:4" ht="12.75" x14ac:dyDescent="0.2">
      <c r="B1375" s="72"/>
      <c r="C1375" s="72"/>
      <c r="D1375" s="72"/>
    </row>
    <row r="1376" spans="2:4" ht="12.75" x14ac:dyDescent="0.2">
      <c r="B1376" s="72"/>
      <c r="C1376" s="72"/>
      <c r="D1376" s="72"/>
    </row>
    <row r="1377" spans="2:4" ht="12.75" x14ac:dyDescent="0.2">
      <c r="B1377" s="72"/>
      <c r="C1377" s="72"/>
      <c r="D1377" s="72"/>
    </row>
    <row r="1378" spans="2:4" ht="12.75" x14ac:dyDescent="0.2">
      <c r="B1378" s="72"/>
      <c r="C1378" s="72"/>
      <c r="D1378" s="72"/>
    </row>
    <row r="1379" spans="2:4" ht="12.75" x14ac:dyDescent="0.2">
      <c r="B1379" s="72"/>
      <c r="C1379" s="72"/>
      <c r="D1379" s="72"/>
    </row>
    <row r="1380" spans="2:4" ht="12.75" x14ac:dyDescent="0.2">
      <c r="B1380" s="72"/>
      <c r="C1380" s="72"/>
      <c r="D1380" s="72"/>
    </row>
    <row r="1381" spans="2:4" ht="12.75" x14ac:dyDescent="0.2">
      <c r="B1381" s="72"/>
      <c r="C1381" s="72"/>
      <c r="D1381" s="72"/>
    </row>
    <row r="1382" spans="2:4" ht="12.75" x14ac:dyDescent="0.2">
      <c r="B1382" s="72"/>
      <c r="C1382" s="72"/>
      <c r="D1382" s="72"/>
    </row>
    <row r="1383" spans="2:4" ht="12.75" x14ac:dyDescent="0.2">
      <c r="B1383" s="72"/>
      <c r="C1383" s="72"/>
      <c r="D1383" s="72"/>
    </row>
    <row r="1384" spans="2:4" ht="12.75" x14ac:dyDescent="0.2">
      <c r="B1384" s="72"/>
      <c r="C1384" s="72"/>
      <c r="D1384" s="72"/>
    </row>
    <row r="1385" spans="2:4" ht="12.75" x14ac:dyDescent="0.2">
      <c r="B1385" s="72"/>
      <c r="C1385" s="72"/>
      <c r="D1385" s="72"/>
    </row>
    <row r="1386" spans="2:4" ht="12.75" x14ac:dyDescent="0.2">
      <c r="B1386" s="72"/>
      <c r="C1386" s="72"/>
      <c r="D1386" s="72"/>
    </row>
    <row r="1387" spans="2:4" ht="12.75" x14ac:dyDescent="0.2">
      <c r="B1387" s="72"/>
      <c r="C1387" s="72"/>
      <c r="D1387" s="72"/>
    </row>
    <row r="1388" spans="2:4" ht="12.75" x14ac:dyDescent="0.2">
      <c r="B1388" s="72"/>
      <c r="C1388" s="72"/>
      <c r="D1388" s="72"/>
    </row>
    <row r="1389" spans="2:4" ht="12.75" x14ac:dyDescent="0.2">
      <c r="B1389" s="72"/>
      <c r="C1389" s="72"/>
      <c r="D1389" s="72"/>
    </row>
    <row r="1390" spans="2:4" ht="12.75" x14ac:dyDescent="0.2">
      <c r="B1390" s="72"/>
      <c r="C1390" s="72"/>
      <c r="D1390" s="72"/>
    </row>
    <row r="1391" spans="2:4" ht="12.75" x14ac:dyDescent="0.2">
      <c r="B1391" s="72"/>
      <c r="C1391" s="72"/>
      <c r="D1391" s="72"/>
    </row>
    <row r="1392" spans="2:4" ht="12.75" x14ac:dyDescent="0.2">
      <c r="B1392" s="72"/>
      <c r="C1392" s="72"/>
      <c r="D1392" s="72"/>
    </row>
    <row r="1393" spans="2:4" ht="12.75" x14ac:dyDescent="0.2">
      <c r="B1393" s="72"/>
      <c r="C1393" s="72"/>
      <c r="D1393" s="72"/>
    </row>
    <row r="1394" spans="2:4" ht="12.75" x14ac:dyDescent="0.2">
      <c r="B1394" s="72"/>
      <c r="C1394" s="72"/>
      <c r="D1394" s="72"/>
    </row>
    <row r="1395" spans="2:4" ht="12.75" x14ac:dyDescent="0.2">
      <c r="B1395" s="72"/>
      <c r="C1395" s="72"/>
      <c r="D1395" s="72"/>
    </row>
    <row r="1396" spans="2:4" ht="12.75" x14ac:dyDescent="0.2">
      <c r="B1396" s="72"/>
      <c r="C1396" s="72"/>
      <c r="D1396" s="72"/>
    </row>
    <row r="1397" spans="2:4" ht="12.75" x14ac:dyDescent="0.2">
      <c r="B1397" s="72"/>
      <c r="C1397" s="72"/>
      <c r="D1397" s="72"/>
    </row>
    <row r="1398" spans="2:4" ht="12.75" x14ac:dyDescent="0.2">
      <c r="B1398" s="72"/>
      <c r="C1398" s="72"/>
      <c r="D1398" s="72"/>
    </row>
    <row r="1399" spans="2:4" ht="12.75" x14ac:dyDescent="0.2">
      <c r="B1399" s="72"/>
      <c r="C1399" s="72"/>
      <c r="D1399" s="72"/>
    </row>
    <row r="1400" spans="2:4" ht="12.75" x14ac:dyDescent="0.2">
      <c r="B1400" s="72"/>
      <c r="C1400" s="72"/>
      <c r="D1400" s="72"/>
    </row>
    <row r="1401" spans="2:4" ht="12.75" x14ac:dyDescent="0.2">
      <c r="B1401" s="72"/>
      <c r="C1401" s="72"/>
      <c r="D1401" s="72"/>
    </row>
    <row r="1402" spans="2:4" ht="12.75" x14ac:dyDescent="0.2">
      <c r="B1402" s="72"/>
      <c r="C1402" s="72"/>
      <c r="D1402" s="72"/>
    </row>
    <row r="1403" spans="2:4" ht="12.75" x14ac:dyDescent="0.2">
      <c r="B1403" s="72"/>
      <c r="C1403" s="72"/>
      <c r="D1403" s="72"/>
    </row>
    <row r="1404" spans="2:4" ht="12.75" x14ac:dyDescent="0.2">
      <c r="B1404" s="72"/>
      <c r="C1404" s="72"/>
      <c r="D1404" s="72"/>
    </row>
    <row r="1405" spans="2:4" ht="12.75" x14ac:dyDescent="0.2">
      <c r="B1405" s="72"/>
      <c r="C1405" s="72"/>
      <c r="D1405" s="72"/>
    </row>
    <row r="1406" spans="2:4" ht="12.75" x14ac:dyDescent="0.2">
      <c r="B1406" s="72"/>
      <c r="C1406" s="72"/>
      <c r="D1406" s="72"/>
    </row>
    <row r="1407" spans="2:4" ht="12.75" x14ac:dyDescent="0.2">
      <c r="B1407" s="72"/>
      <c r="C1407" s="72"/>
      <c r="D1407" s="72"/>
    </row>
    <row r="1408" spans="2:4" ht="12.75" x14ac:dyDescent="0.2">
      <c r="B1408" s="72"/>
      <c r="C1408" s="72"/>
      <c r="D1408" s="72"/>
    </row>
    <row r="1409" spans="2:4" ht="12.75" x14ac:dyDescent="0.2">
      <c r="B1409" s="72"/>
      <c r="C1409" s="72"/>
      <c r="D1409" s="72"/>
    </row>
    <row r="1410" spans="2:4" ht="12.75" x14ac:dyDescent="0.2">
      <c r="B1410" s="72"/>
      <c r="C1410" s="72"/>
      <c r="D1410" s="72"/>
    </row>
    <row r="1411" spans="2:4" ht="12.75" x14ac:dyDescent="0.2">
      <c r="B1411" s="72"/>
      <c r="C1411" s="72"/>
      <c r="D1411" s="72"/>
    </row>
    <row r="1412" spans="2:4" ht="12.75" x14ac:dyDescent="0.2">
      <c r="B1412" s="72"/>
      <c r="C1412" s="72"/>
      <c r="D1412" s="72"/>
    </row>
    <row r="1413" spans="2:4" ht="12.75" x14ac:dyDescent="0.2">
      <c r="B1413" s="72"/>
      <c r="C1413" s="72"/>
      <c r="D1413" s="72"/>
    </row>
    <row r="1414" spans="2:4" ht="12.75" x14ac:dyDescent="0.2">
      <c r="B1414" s="72"/>
      <c r="C1414" s="72"/>
      <c r="D1414" s="72"/>
    </row>
    <row r="1415" spans="2:4" ht="12.75" x14ac:dyDescent="0.2">
      <c r="B1415" s="72"/>
      <c r="C1415" s="72"/>
      <c r="D1415" s="72"/>
    </row>
    <row r="1416" spans="2:4" ht="12.75" x14ac:dyDescent="0.2">
      <c r="B1416" s="72"/>
      <c r="C1416" s="72"/>
      <c r="D1416" s="72"/>
    </row>
    <row r="1417" spans="2:4" ht="12.75" x14ac:dyDescent="0.2">
      <c r="B1417" s="72"/>
      <c r="C1417" s="72"/>
      <c r="D1417" s="72"/>
    </row>
    <row r="1418" spans="2:4" ht="12.75" x14ac:dyDescent="0.2">
      <c r="B1418" s="72"/>
      <c r="C1418" s="72"/>
      <c r="D1418" s="72"/>
    </row>
    <row r="1419" spans="2:4" ht="12.75" x14ac:dyDescent="0.2">
      <c r="B1419" s="72"/>
      <c r="C1419" s="72"/>
      <c r="D1419" s="72"/>
    </row>
    <row r="1420" spans="2:4" ht="12.75" x14ac:dyDescent="0.2">
      <c r="B1420" s="72"/>
      <c r="C1420" s="72"/>
      <c r="D1420" s="72"/>
    </row>
    <row r="1421" spans="2:4" ht="12.75" x14ac:dyDescent="0.2">
      <c r="B1421" s="72"/>
      <c r="C1421" s="72"/>
      <c r="D1421" s="72"/>
    </row>
    <row r="1422" spans="2:4" ht="12.75" x14ac:dyDescent="0.2">
      <c r="B1422" s="72"/>
      <c r="C1422" s="72"/>
      <c r="D1422" s="72"/>
    </row>
    <row r="1423" spans="2:4" ht="12.75" x14ac:dyDescent="0.2">
      <c r="B1423" s="72"/>
      <c r="C1423" s="72"/>
      <c r="D1423" s="72"/>
    </row>
    <row r="1424" spans="2:4" ht="12.75" x14ac:dyDescent="0.2">
      <c r="B1424" s="72"/>
      <c r="C1424" s="72"/>
      <c r="D1424" s="72"/>
    </row>
    <row r="1425" spans="2:4" ht="12.75" x14ac:dyDescent="0.2">
      <c r="B1425" s="72"/>
      <c r="C1425" s="72"/>
      <c r="D1425" s="72"/>
    </row>
    <row r="1426" spans="2:4" ht="12.75" x14ac:dyDescent="0.2">
      <c r="B1426" s="72"/>
      <c r="C1426" s="72"/>
      <c r="D1426" s="72"/>
    </row>
    <row r="1427" spans="2:4" ht="12.75" x14ac:dyDescent="0.2">
      <c r="B1427" s="72"/>
      <c r="C1427" s="72"/>
      <c r="D1427" s="72"/>
    </row>
    <row r="1428" spans="2:4" ht="12.75" x14ac:dyDescent="0.2">
      <c r="B1428" s="72"/>
      <c r="C1428" s="72"/>
      <c r="D1428" s="72"/>
    </row>
    <row r="1429" spans="2:4" ht="12.75" x14ac:dyDescent="0.2">
      <c r="B1429" s="72"/>
      <c r="C1429" s="72"/>
      <c r="D1429" s="72"/>
    </row>
    <row r="1430" spans="2:4" ht="12.75" x14ac:dyDescent="0.2">
      <c r="B1430" s="72"/>
      <c r="C1430" s="72"/>
      <c r="D1430" s="72"/>
    </row>
    <row r="1431" spans="2:4" ht="12.75" x14ac:dyDescent="0.2">
      <c r="B1431" s="72"/>
      <c r="C1431" s="72"/>
      <c r="D1431" s="72"/>
    </row>
    <row r="1432" spans="2:4" ht="12.75" x14ac:dyDescent="0.2">
      <c r="B1432" s="72"/>
      <c r="C1432" s="72"/>
      <c r="D1432" s="72"/>
    </row>
    <row r="1433" spans="2:4" ht="12.75" x14ac:dyDescent="0.2">
      <c r="B1433" s="72"/>
      <c r="C1433" s="72"/>
      <c r="D1433" s="72"/>
    </row>
    <row r="1434" spans="2:4" ht="12.75" x14ac:dyDescent="0.2">
      <c r="B1434" s="72"/>
      <c r="C1434" s="72"/>
      <c r="D1434" s="72"/>
    </row>
    <row r="1435" spans="2:4" ht="12.75" x14ac:dyDescent="0.2">
      <c r="B1435" s="72"/>
      <c r="C1435" s="72"/>
      <c r="D1435" s="72"/>
    </row>
    <row r="1436" spans="2:4" ht="12.75" x14ac:dyDescent="0.2">
      <c r="B1436" s="72"/>
      <c r="C1436" s="72"/>
      <c r="D1436" s="72"/>
    </row>
    <row r="1437" spans="2:4" ht="12.75" x14ac:dyDescent="0.2">
      <c r="B1437" s="72"/>
      <c r="C1437" s="72"/>
      <c r="D1437" s="72"/>
    </row>
    <row r="1438" spans="2:4" ht="12.75" x14ac:dyDescent="0.2">
      <c r="B1438" s="72"/>
      <c r="C1438" s="72"/>
      <c r="D1438" s="72"/>
    </row>
    <row r="1439" spans="2:4" ht="12.75" x14ac:dyDescent="0.2">
      <c r="B1439" s="72"/>
      <c r="C1439" s="72"/>
      <c r="D1439" s="72"/>
    </row>
    <row r="1440" spans="2:4" ht="12.75" x14ac:dyDescent="0.2">
      <c r="B1440" s="72"/>
      <c r="C1440" s="72"/>
      <c r="D1440" s="72"/>
    </row>
    <row r="1441" spans="2:4" ht="12.75" x14ac:dyDescent="0.2">
      <c r="B1441" s="72"/>
      <c r="C1441" s="72"/>
      <c r="D1441" s="72"/>
    </row>
    <row r="1442" spans="2:4" ht="12.75" x14ac:dyDescent="0.2">
      <c r="B1442" s="72"/>
      <c r="C1442" s="72"/>
      <c r="D1442" s="72"/>
    </row>
    <row r="1443" spans="2:4" ht="12.75" x14ac:dyDescent="0.2">
      <c r="B1443" s="72"/>
      <c r="C1443" s="72"/>
      <c r="D1443" s="72"/>
    </row>
    <row r="1444" spans="2:4" ht="12.75" x14ac:dyDescent="0.2">
      <c r="B1444" s="72"/>
      <c r="C1444" s="72"/>
      <c r="D1444" s="72"/>
    </row>
    <row r="1445" spans="2:4" ht="12.75" x14ac:dyDescent="0.2">
      <c r="B1445" s="72"/>
      <c r="C1445" s="72"/>
      <c r="D1445" s="72"/>
    </row>
    <row r="1446" spans="2:4" ht="12.75" x14ac:dyDescent="0.2">
      <c r="B1446" s="72"/>
      <c r="C1446" s="72"/>
      <c r="D1446" s="72"/>
    </row>
    <row r="1447" spans="2:4" ht="12.75" x14ac:dyDescent="0.2">
      <c r="B1447" s="72"/>
      <c r="C1447" s="72"/>
      <c r="D1447" s="72"/>
    </row>
    <row r="1448" spans="2:4" ht="12.75" x14ac:dyDescent="0.2">
      <c r="B1448" s="72"/>
      <c r="C1448" s="72"/>
      <c r="D1448" s="72"/>
    </row>
    <row r="1449" spans="2:4" ht="12.75" x14ac:dyDescent="0.2">
      <c r="B1449" s="72"/>
      <c r="C1449" s="72"/>
      <c r="D1449" s="72"/>
    </row>
    <row r="1450" spans="2:4" ht="12.75" x14ac:dyDescent="0.2">
      <c r="B1450" s="72"/>
      <c r="C1450" s="72"/>
      <c r="D1450" s="72"/>
    </row>
    <row r="1451" spans="2:4" ht="12.75" x14ac:dyDescent="0.2">
      <c r="B1451" s="72"/>
      <c r="C1451" s="72"/>
      <c r="D1451" s="72"/>
    </row>
    <row r="1452" spans="2:4" ht="12.75" x14ac:dyDescent="0.2">
      <c r="B1452" s="72"/>
      <c r="C1452" s="72"/>
      <c r="D1452" s="72"/>
    </row>
    <row r="1453" spans="2:4" ht="12.75" x14ac:dyDescent="0.2">
      <c r="B1453" s="72"/>
      <c r="C1453" s="72"/>
      <c r="D1453" s="72"/>
    </row>
    <row r="1454" spans="2:4" ht="12.75" x14ac:dyDescent="0.2">
      <c r="B1454" s="72"/>
      <c r="C1454" s="72"/>
      <c r="D1454" s="72"/>
    </row>
    <row r="1455" spans="2:4" ht="12.75" x14ac:dyDescent="0.2">
      <c r="B1455" s="72"/>
      <c r="C1455" s="72"/>
      <c r="D1455" s="72"/>
    </row>
    <row r="1456" spans="2:4" ht="12.75" x14ac:dyDescent="0.2">
      <c r="B1456" s="72"/>
      <c r="C1456" s="72"/>
      <c r="D1456" s="72"/>
    </row>
    <row r="1457" spans="2:4" ht="12.75" x14ac:dyDescent="0.2">
      <c r="B1457" s="72"/>
      <c r="C1457" s="72"/>
      <c r="D1457" s="72"/>
    </row>
    <row r="1458" spans="2:4" ht="12.75" x14ac:dyDescent="0.2">
      <c r="B1458" s="72"/>
      <c r="C1458" s="72"/>
      <c r="D1458" s="72"/>
    </row>
    <row r="1459" spans="2:4" ht="12.75" x14ac:dyDescent="0.2">
      <c r="B1459" s="72"/>
      <c r="C1459" s="72"/>
      <c r="D1459" s="72"/>
    </row>
    <row r="1460" spans="2:4" ht="12.75" x14ac:dyDescent="0.2">
      <c r="B1460" s="72"/>
      <c r="C1460" s="72"/>
      <c r="D1460" s="72"/>
    </row>
    <row r="1461" spans="2:4" ht="12.75" x14ac:dyDescent="0.2">
      <c r="B1461" s="72"/>
      <c r="C1461" s="72"/>
      <c r="D1461" s="72"/>
    </row>
    <row r="1462" spans="2:4" ht="12.75" x14ac:dyDescent="0.2">
      <c r="B1462" s="72"/>
      <c r="C1462" s="72"/>
      <c r="D1462" s="72"/>
    </row>
    <row r="1463" spans="2:4" ht="12.75" x14ac:dyDescent="0.2">
      <c r="B1463" s="72"/>
      <c r="C1463" s="72"/>
      <c r="D1463" s="72"/>
    </row>
    <row r="1464" spans="2:4" ht="12.75" x14ac:dyDescent="0.2">
      <c r="B1464" s="72"/>
      <c r="C1464" s="72"/>
      <c r="D1464" s="72"/>
    </row>
    <row r="1465" spans="2:4" ht="12.75" x14ac:dyDescent="0.2">
      <c r="B1465" s="72"/>
      <c r="C1465" s="72"/>
      <c r="D1465" s="72"/>
    </row>
    <row r="1466" spans="2:4" ht="12.75" x14ac:dyDescent="0.2">
      <c r="B1466" s="72"/>
      <c r="C1466" s="72"/>
      <c r="D1466" s="72"/>
    </row>
    <row r="1467" spans="2:4" ht="12.75" x14ac:dyDescent="0.2">
      <c r="B1467" s="72"/>
      <c r="C1467" s="72"/>
      <c r="D1467" s="72"/>
    </row>
    <row r="1468" spans="2:4" ht="12.75" x14ac:dyDescent="0.2">
      <c r="B1468" s="72"/>
      <c r="C1468" s="72"/>
      <c r="D1468" s="72"/>
    </row>
    <row r="1469" spans="2:4" ht="12.75" x14ac:dyDescent="0.2">
      <c r="B1469" s="72"/>
      <c r="C1469" s="72"/>
      <c r="D1469" s="72"/>
    </row>
    <row r="1470" spans="2:4" ht="12.75" x14ac:dyDescent="0.2">
      <c r="B1470" s="72"/>
      <c r="C1470" s="72"/>
      <c r="D1470" s="72"/>
    </row>
    <row r="1471" spans="2:4" ht="12.75" x14ac:dyDescent="0.2">
      <c r="B1471" s="72"/>
      <c r="C1471" s="72"/>
      <c r="D1471" s="72"/>
    </row>
    <row r="1472" spans="2:4" ht="12.75" x14ac:dyDescent="0.2">
      <c r="B1472" s="72"/>
      <c r="C1472" s="72"/>
      <c r="D1472" s="72"/>
    </row>
    <row r="1473" spans="2:4" ht="12.75" x14ac:dyDescent="0.2">
      <c r="B1473" s="72"/>
      <c r="C1473" s="72"/>
      <c r="D1473" s="72"/>
    </row>
    <row r="1474" spans="2:4" ht="12.75" x14ac:dyDescent="0.2">
      <c r="B1474" s="72"/>
      <c r="C1474" s="72"/>
      <c r="D1474" s="72"/>
    </row>
    <row r="1475" spans="2:4" ht="12.75" x14ac:dyDescent="0.2">
      <c r="B1475" s="72"/>
      <c r="C1475" s="72"/>
      <c r="D1475" s="72"/>
    </row>
    <row r="1476" spans="2:4" ht="12.75" x14ac:dyDescent="0.2">
      <c r="B1476" s="72"/>
      <c r="C1476" s="72"/>
      <c r="D1476" s="72"/>
    </row>
    <row r="1477" spans="2:4" ht="12.75" x14ac:dyDescent="0.2">
      <c r="B1477" s="72"/>
      <c r="C1477" s="72"/>
      <c r="D1477" s="72"/>
    </row>
    <row r="1478" spans="2:4" ht="12.75" x14ac:dyDescent="0.2">
      <c r="B1478" s="72"/>
      <c r="C1478" s="72"/>
      <c r="D1478" s="72"/>
    </row>
    <row r="1479" spans="2:4" ht="12.75" x14ac:dyDescent="0.2">
      <c r="B1479" s="72"/>
      <c r="C1479" s="72"/>
      <c r="D1479" s="72"/>
    </row>
    <row r="1480" spans="2:4" ht="12.75" x14ac:dyDescent="0.2">
      <c r="B1480" s="72"/>
      <c r="C1480" s="72"/>
      <c r="D1480" s="72"/>
    </row>
    <row r="1481" spans="2:4" ht="12.75" x14ac:dyDescent="0.2">
      <c r="B1481" s="72"/>
      <c r="C1481" s="72"/>
      <c r="D1481" s="72"/>
    </row>
    <row r="1482" spans="2:4" ht="12.75" x14ac:dyDescent="0.2">
      <c r="B1482" s="72"/>
      <c r="C1482" s="72"/>
      <c r="D1482" s="72"/>
    </row>
    <row r="1483" spans="2:4" ht="12.75" x14ac:dyDescent="0.2">
      <c r="B1483" s="72"/>
      <c r="C1483" s="72"/>
      <c r="D1483" s="72"/>
    </row>
    <row r="1484" spans="2:4" ht="12.75" x14ac:dyDescent="0.2">
      <c r="B1484" s="72"/>
      <c r="C1484" s="72"/>
      <c r="D1484" s="72"/>
    </row>
    <row r="1485" spans="2:4" ht="12.75" x14ac:dyDescent="0.2">
      <c r="B1485" s="72"/>
      <c r="C1485" s="72"/>
      <c r="D1485" s="72"/>
    </row>
    <row r="1486" spans="2:4" ht="12.75" x14ac:dyDescent="0.2">
      <c r="B1486" s="72"/>
      <c r="C1486" s="72"/>
      <c r="D1486" s="72"/>
    </row>
    <row r="1487" spans="2:4" ht="12.75" x14ac:dyDescent="0.2">
      <c r="B1487" s="72"/>
      <c r="C1487" s="72"/>
      <c r="D1487" s="72"/>
    </row>
    <row r="1488" spans="2:4" ht="12.75" x14ac:dyDescent="0.2">
      <c r="B1488" s="72"/>
      <c r="C1488" s="72"/>
      <c r="D1488" s="72"/>
    </row>
    <row r="1489" spans="2:4" ht="12.75" x14ac:dyDescent="0.2">
      <c r="B1489" s="72"/>
      <c r="C1489" s="72"/>
      <c r="D1489" s="72"/>
    </row>
    <row r="1490" spans="2:4" ht="12.75" x14ac:dyDescent="0.2">
      <c r="B1490" s="72"/>
      <c r="C1490" s="72"/>
      <c r="D1490" s="72"/>
    </row>
    <row r="1491" spans="2:4" ht="12.75" x14ac:dyDescent="0.2">
      <c r="B1491" s="72"/>
      <c r="C1491" s="72"/>
      <c r="D1491" s="72"/>
    </row>
    <row r="1492" spans="2:4" ht="12.75" x14ac:dyDescent="0.2">
      <c r="B1492" s="72"/>
      <c r="C1492" s="72"/>
      <c r="D1492" s="72"/>
    </row>
    <row r="1493" spans="2:4" ht="12.75" x14ac:dyDescent="0.2">
      <c r="B1493" s="72"/>
      <c r="C1493" s="72"/>
      <c r="D1493" s="72"/>
    </row>
    <row r="1494" spans="2:4" ht="12.75" x14ac:dyDescent="0.2">
      <c r="B1494" s="72"/>
      <c r="C1494" s="72"/>
      <c r="D1494" s="72"/>
    </row>
    <row r="1495" spans="2:4" ht="12.75" x14ac:dyDescent="0.2">
      <c r="B1495" s="72"/>
      <c r="C1495" s="72"/>
      <c r="D1495" s="72"/>
    </row>
    <row r="1496" spans="2:4" ht="12.75" x14ac:dyDescent="0.2">
      <c r="B1496" s="72"/>
      <c r="C1496" s="72"/>
      <c r="D1496" s="72"/>
    </row>
    <row r="1497" spans="2:4" ht="12.75" x14ac:dyDescent="0.2">
      <c r="B1497" s="72"/>
      <c r="C1497" s="72"/>
      <c r="D1497" s="72"/>
    </row>
    <row r="1498" spans="2:4" ht="12.75" x14ac:dyDescent="0.2">
      <c r="B1498" s="72"/>
      <c r="C1498" s="72"/>
      <c r="D1498" s="72"/>
    </row>
    <row r="1499" spans="2:4" ht="12.75" x14ac:dyDescent="0.2">
      <c r="B1499" s="72"/>
      <c r="C1499" s="72"/>
      <c r="D1499" s="72"/>
    </row>
    <row r="1500" spans="2:4" ht="12.75" x14ac:dyDescent="0.2">
      <c r="B1500" s="72"/>
      <c r="C1500" s="72"/>
      <c r="D1500" s="72"/>
    </row>
    <row r="1501" spans="2:4" ht="12.75" x14ac:dyDescent="0.2">
      <c r="B1501" s="72"/>
      <c r="C1501" s="72"/>
      <c r="D1501" s="72"/>
    </row>
    <row r="1502" spans="2:4" ht="12.75" x14ac:dyDescent="0.2">
      <c r="B1502" s="72"/>
      <c r="C1502" s="72"/>
      <c r="D1502" s="72"/>
    </row>
    <row r="1503" spans="2:4" ht="12.75" x14ac:dyDescent="0.2">
      <c r="B1503" s="72"/>
      <c r="C1503" s="72"/>
      <c r="D1503" s="72"/>
    </row>
    <row r="1504" spans="2:4" ht="12.75" x14ac:dyDescent="0.2">
      <c r="B1504" s="72"/>
      <c r="C1504" s="72"/>
      <c r="D1504" s="72"/>
    </row>
    <row r="1505" spans="2:4" ht="12.75" x14ac:dyDescent="0.2">
      <c r="B1505" s="72"/>
      <c r="C1505" s="72"/>
      <c r="D1505" s="72"/>
    </row>
    <row r="1506" spans="2:4" ht="12.75" x14ac:dyDescent="0.2">
      <c r="B1506" s="72"/>
      <c r="C1506" s="72"/>
      <c r="D1506" s="72"/>
    </row>
    <row r="1507" spans="2:4" ht="12.75" x14ac:dyDescent="0.2">
      <c r="B1507" s="72"/>
      <c r="C1507" s="72"/>
      <c r="D1507" s="72"/>
    </row>
    <row r="1508" spans="2:4" ht="12.75" x14ac:dyDescent="0.2">
      <c r="B1508" s="72"/>
      <c r="C1508" s="72"/>
      <c r="D1508" s="72"/>
    </row>
    <row r="1509" spans="2:4" ht="12.75" x14ac:dyDescent="0.2">
      <c r="B1509" s="72"/>
      <c r="C1509" s="72"/>
      <c r="D1509" s="72"/>
    </row>
    <row r="1510" spans="2:4" ht="12.75" x14ac:dyDescent="0.2">
      <c r="B1510" s="72"/>
      <c r="C1510" s="72"/>
      <c r="D1510" s="72"/>
    </row>
    <row r="1511" spans="2:4" ht="12.75" x14ac:dyDescent="0.2">
      <c r="B1511" s="72"/>
      <c r="C1511" s="72"/>
      <c r="D1511" s="72"/>
    </row>
    <row r="1512" spans="2:4" ht="12.75" x14ac:dyDescent="0.2">
      <c r="B1512" s="72"/>
      <c r="C1512" s="72"/>
      <c r="D1512" s="72"/>
    </row>
    <row r="1513" spans="2:4" ht="12.75" x14ac:dyDescent="0.2">
      <c r="B1513" s="72"/>
      <c r="C1513" s="72"/>
      <c r="D1513" s="72"/>
    </row>
    <row r="1514" spans="2:4" ht="12.75" x14ac:dyDescent="0.2">
      <c r="B1514" s="72"/>
      <c r="C1514" s="72"/>
      <c r="D1514" s="72"/>
    </row>
    <row r="1515" spans="2:4" ht="12.75" x14ac:dyDescent="0.2">
      <c r="B1515" s="72"/>
      <c r="C1515" s="72"/>
      <c r="D1515" s="72"/>
    </row>
    <row r="1516" spans="2:4" ht="12.75" x14ac:dyDescent="0.2">
      <c r="B1516" s="72"/>
      <c r="C1516" s="72"/>
      <c r="D1516" s="72"/>
    </row>
    <row r="1517" spans="2:4" ht="12.75" x14ac:dyDescent="0.2">
      <c r="B1517" s="72"/>
      <c r="C1517" s="72"/>
      <c r="D1517" s="72"/>
    </row>
    <row r="1518" spans="2:4" ht="12.75" x14ac:dyDescent="0.2">
      <c r="B1518" s="72"/>
      <c r="C1518" s="72"/>
      <c r="D1518" s="72"/>
    </row>
    <row r="1519" spans="2:4" ht="12.75" x14ac:dyDescent="0.2">
      <c r="B1519" s="72"/>
      <c r="C1519" s="72"/>
      <c r="D1519" s="72"/>
    </row>
    <row r="1520" spans="2:4" ht="12.75" x14ac:dyDescent="0.2">
      <c r="B1520" s="72"/>
      <c r="C1520" s="72"/>
      <c r="D1520" s="72"/>
    </row>
    <row r="1521" spans="2:4" ht="12.75" x14ac:dyDescent="0.2">
      <c r="B1521" s="72"/>
      <c r="C1521" s="72"/>
      <c r="D1521" s="72"/>
    </row>
    <row r="1522" spans="2:4" ht="12.75" x14ac:dyDescent="0.2">
      <c r="B1522" s="72"/>
      <c r="C1522" s="72"/>
      <c r="D1522" s="72"/>
    </row>
    <row r="1523" spans="2:4" ht="12.75" x14ac:dyDescent="0.2">
      <c r="B1523" s="72"/>
      <c r="C1523" s="72"/>
      <c r="D1523" s="72"/>
    </row>
    <row r="1524" spans="2:4" ht="12.75" x14ac:dyDescent="0.2">
      <c r="B1524" s="72"/>
      <c r="C1524" s="72"/>
      <c r="D1524" s="72"/>
    </row>
    <row r="1525" spans="2:4" ht="12.75" x14ac:dyDescent="0.2">
      <c r="B1525" s="72"/>
      <c r="C1525" s="72"/>
      <c r="D1525" s="72"/>
    </row>
    <row r="1526" spans="2:4" ht="12.75" x14ac:dyDescent="0.2">
      <c r="B1526" s="72"/>
      <c r="C1526" s="72"/>
      <c r="D1526" s="72"/>
    </row>
    <row r="1527" spans="2:4" ht="12.75" x14ac:dyDescent="0.2">
      <c r="B1527" s="72"/>
      <c r="C1527" s="72"/>
      <c r="D1527" s="72"/>
    </row>
    <row r="1528" spans="2:4" ht="12.75" x14ac:dyDescent="0.2">
      <c r="B1528" s="72"/>
      <c r="C1528" s="72"/>
      <c r="D1528" s="72"/>
    </row>
    <row r="1529" spans="2:4" ht="12.75" x14ac:dyDescent="0.2">
      <c r="B1529" s="72"/>
      <c r="C1529" s="72"/>
      <c r="D1529" s="72"/>
    </row>
    <row r="1530" spans="2:4" ht="12.75" x14ac:dyDescent="0.2">
      <c r="B1530" s="72"/>
      <c r="C1530" s="72"/>
      <c r="D1530" s="72"/>
    </row>
    <row r="1531" spans="2:4" ht="12.75" x14ac:dyDescent="0.2">
      <c r="B1531" s="72"/>
      <c r="C1531" s="72"/>
      <c r="D1531" s="72"/>
    </row>
    <row r="1532" spans="2:4" ht="12.75" x14ac:dyDescent="0.2">
      <c r="B1532" s="72"/>
      <c r="C1532" s="72"/>
      <c r="D1532" s="72"/>
    </row>
    <row r="1533" spans="2:4" ht="12.75" x14ac:dyDescent="0.2">
      <c r="B1533" s="72"/>
      <c r="C1533" s="72"/>
      <c r="D1533" s="72"/>
    </row>
    <row r="1534" spans="2:4" ht="12.75" x14ac:dyDescent="0.2">
      <c r="B1534" s="72"/>
      <c r="C1534" s="72"/>
      <c r="D1534" s="72"/>
    </row>
    <row r="1535" spans="2:4" ht="12.75" x14ac:dyDescent="0.2">
      <c r="B1535" s="72"/>
      <c r="C1535" s="72"/>
      <c r="D1535" s="72"/>
    </row>
    <row r="1536" spans="2:4" ht="12.75" x14ac:dyDescent="0.2">
      <c r="B1536" s="72"/>
      <c r="C1536" s="72"/>
      <c r="D1536" s="72"/>
    </row>
    <row r="1537" spans="2:4" ht="12.75" x14ac:dyDescent="0.2">
      <c r="B1537" s="72"/>
      <c r="C1537" s="72"/>
      <c r="D1537" s="72"/>
    </row>
    <row r="1538" spans="2:4" ht="12.75" x14ac:dyDescent="0.2">
      <c r="B1538" s="72"/>
      <c r="C1538" s="72"/>
      <c r="D1538" s="72"/>
    </row>
    <row r="1539" spans="2:4" ht="12.75" x14ac:dyDescent="0.2">
      <c r="B1539" s="72"/>
      <c r="C1539" s="72"/>
      <c r="D1539" s="72"/>
    </row>
    <row r="1540" spans="2:4" ht="12.75" x14ac:dyDescent="0.2">
      <c r="B1540" s="72"/>
      <c r="C1540" s="72"/>
      <c r="D1540" s="72"/>
    </row>
    <row r="1541" spans="2:4" ht="12.75" x14ac:dyDescent="0.2">
      <c r="B1541" s="72"/>
      <c r="C1541" s="72"/>
      <c r="D1541" s="72"/>
    </row>
    <row r="1542" spans="2:4" ht="12.75" x14ac:dyDescent="0.2">
      <c r="B1542" s="72"/>
      <c r="C1542" s="72"/>
      <c r="D1542" s="72"/>
    </row>
    <row r="1543" spans="2:4" ht="12.75" x14ac:dyDescent="0.2">
      <c r="B1543" s="72"/>
      <c r="C1543" s="72"/>
      <c r="D1543" s="72"/>
    </row>
    <row r="1544" spans="2:4" ht="12.75" x14ac:dyDescent="0.2">
      <c r="B1544" s="72"/>
      <c r="C1544" s="72"/>
      <c r="D1544" s="72"/>
    </row>
    <row r="1545" spans="2:4" ht="12.75" x14ac:dyDescent="0.2">
      <c r="B1545" s="72"/>
      <c r="C1545" s="72"/>
      <c r="D1545" s="72"/>
    </row>
    <row r="1546" spans="2:4" ht="12.75" x14ac:dyDescent="0.2">
      <c r="B1546" s="72"/>
      <c r="C1546" s="72"/>
      <c r="D1546" s="72"/>
    </row>
    <row r="1547" spans="2:4" ht="12.75" x14ac:dyDescent="0.2">
      <c r="B1547" s="72"/>
      <c r="C1547" s="72"/>
      <c r="D1547" s="72"/>
    </row>
    <row r="1548" spans="2:4" ht="12.75" x14ac:dyDescent="0.2">
      <c r="B1548" s="72"/>
      <c r="C1548" s="72"/>
      <c r="D1548" s="72"/>
    </row>
    <row r="1549" spans="2:4" ht="12.75" x14ac:dyDescent="0.2">
      <c r="B1549" s="72"/>
      <c r="C1549" s="72"/>
      <c r="D1549" s="72"/>
    </row>
    <row r="1550" spans="2:4" ht="12.75" x14ac:dyDescent="0.2">
      <c r="B1550" s="72"/>
      <c r="C1550" s="72"/>
      <c r="D1550" s="72"/>
    </row>
    <row r="1551" spans="2:4" ht="12.75" x14ac:dyDescent="0.2">
      <c r="B1551" s="72"/>
      <c r="C1551" s="72"/>
      <c r="D1551" s="72"/>
    </row>
    <row r="1552" spans="2:4" ht="12.75" x14ac:dyDescent="0.2">
      <c r="B1552" s="72"/>
      <c r="C1552" s="72"/>
      <c r="D1552" s="72"/>
    </row>
    <row r="1553" spans="2:4" ht="12.75" x14ac:dyDescent="0.2">
      <c r="B1553" s="72"/>
      <c r="C1553" s="72"/>
      <c r="D1553" s="72"/>
    </row>
    <row r="1554" spans="2:4" ht="12.75" x14ac:dyDescent="0.2">
      <c r="B1554" s="72"/>
      <c r="C1554" s="72"/>
      <c r="D1554" s="72"/>
    </row>
    <row r="1555" spans="2:4" ht="12.75" x14ac:dyDescent="0.2">
      <c r="B1555" s="72"/>
      <c r="C1555" s="72"/>
      <c r="D1555" s="72"/>
    </row>
    <row r="1556" spans="2:4" ht="12.75" x14ac:dyDescent="0.2">
      <c r="B1556" s="72"/>
      <c r="C1556" s="72"/>
      <c r="D1556" s="72"/>
    </row>
    <row r="1557" spans="2:4" ht="12.75" x14ac:dyDescent="0.2">
      <c r="B1557" s="72"/>
      <c r="C1557" s="72"/>
      <c r="D1557" s="72"/>
    </row>
    <row r="1558" spans="2:4" ht="12.75" x14ac:dyDescent="0.2">
      <c r="B1558" s="72"/>
      <c r="C1558" s="72"/>
      <c r="D1558" s="72"/>
    </row>
    <row r="1559" spans="2:4" ht="12.75" x14ac:dyDescent="0.2">
      <c r="B1559" s="72"/>
      <c r="C1559" s="72"/>
      <c r="D1559" s="72"/>
    </row>
    <row r="1560" spans="2:4" ht="12.75" x14ac:dyDescent="0.2">
      <c r="B1560" s="72"/>
      <c r="C1560" s="72"/>
      <c r="D1560" s="72"/>
    </row>
    <row r="1561" spans="2:4" ht="12.75" x14ac:dyDescent="0.2">
      <c r="B1561" s="72"/>
      <c r="C1561" s="72"/>
      <c r="D1561" s="72"/>
    </row>
    <row r="1562" spans="2:4" ht="12.75" x14ac:dyDescent="0.2">
      <c r="B1562" s="72"/>
      <c r="C1562" s="72"/>
      <c r="D1562" s="72"/>
    </row>
    <row r="1563" spans="2:4" ht="12.75" x14ac:dyDescent="0.2">
      <c r="B1563" s="72"/>
      <c r="C1563" s="72"/>
      <c r="D1563" s="72"/>
    </row>
    <row r="1564" spans="2:4" ht="12.75" x14ac:dyDescent="0.2">
      <c r="B1564" s="72"/>
      <c r="C1564" s="72"/>
      <c r="D1564" s="72"/>
    </row>
    <row r="1565" spans="2:4" ht="12.75" x14ac:dyDescent="0.2">
      <c r="B1565" s="72"/>
      <c r="C1565" s="72"/>
      <c r="D1565" s="72"/>
    </row>
    <row r="1566" spans="2:4" ht="12.75" x14ac:dyDescent="0.2">
      <c r="B1566" s="72"/>
      <c r="C1566" s="72"/>
      <c r="D1566" s="72"/>
    </row>
    <row r="1567" spans="2:4" ht="12.75" x14ac:dyDescent="0.2">
      <c r="B1567" s="72"/>
      <c r="C1567" s="72"/>
      <c r="D1567" s="72"/>
    </row>
    <row r="1568" spans="2:4" ht="12.75" x14ac:dyDescent="0.2">
      <c r="B1568" s="72"/>
      <c r="C1568" s="72"/>
      <c r="D1568" s="72"/>
    </row>
    <row r="1569" spans="2:4" ht="12.75" x14ac:dyDescent="0.2">
      <c r="B1569" s="72"/>
      <c r="C1569" s="72"/>
      <c r="D1569" s="72"/>
    </row>
    <row r="1570" spans="2:4" ht="12.75" x14ac:dyDescent="0.2">
      <c r="B1570" s="72"/>
      <c r="C1570" s="72"/>
      <c r="D1570" s="72"/>
    </row>
    <row r="1571" spans="2:4" ht="12.75" x14ac:dyDescent="0.2">
      <c r="B1571" s="72"/>
      <c r="C1571" s="72"/>
      <c r="D1571" s="72"/>
    </row>
    <row r="1572" spans="2:4" ht="12.75" x14ac:dyDescent="0.2">
      <c r="B1572" s="72"/>
      <c r="C1572" s="72"/>
      <c r="D1572" s="72"/>
    </row>
    <row r="1573" spans="2:4" ht="12.75" x14ac:dyDescent="0.2">
      <c r="B1573" s="72"/>
      <c r="C1573" s="72"/>
      <c r="D1573" s="72"/>
    </row>
    <row r="1574" spans="2:4" ht="12.75" x14ac:dyDescent="0.2">
      <c r="B1574" s="72"/>
      <c r="C1574" s="72"/>
      <c r="D1574" s="72"/>
    </row>
    <row r="1575" spans="2:4" ht="12.75" x14ac:dyDescent="0.2">
      <c r="B1575" s="72"/>
      <c r="C1575" s="72"/>
      <c r="D1575" s="72"/>
    </row>
    <row r="1576" spans="2:4" ht="12.75" x14ac:dyDescent="0.2">
      <c r="B1576" s="72"/>
      <c r="C1576" s="72"/>
      <c r="D1576" s="72"/>
    </row>
    <row r="1577" spans="2:4" ht="12.75" x14ac:dyDescent="0.2">
      <c r="B1577" s="72"/>
      <c r="C1577" s="72"/>
      <c r="D1577" s="72"/>
    </row>
    <row r="1578" spans="2:4" ht="12.75" x14ac:dyDescent="0.2">
      <c r="B1578" s="72"/>
      <c r="C1578" s="72"/>
      <c r="D1578" s="72"/>
    </row>
    <row r="1579" spans="2:4" ht="12.75" x14ac:dyDescent="0.2">
      <c r="B1579" s="72"/>
      <c r="C1579" s="72"/>
      <c r="D1579" s="72"/>
    </row>
    <row r="1580" spans="2:4" ht="12.75" x14ac:dyDescent="0.2">
      <c r="B1580" s="72"/>
      <c r="C1580" s="72"/>
      <c r="D1580" s="72"/>
    </row>
    <row r="1581" spans="2:4" ht="12.75" x14ac:dyDescent="0.2">
      <c r="B1581" s="72"/>
      <c r="C1581" s="72"/>
      <c r="D1581" s="72"/>
    </row>
    <row r="1582" spans="2:4" ht="12.75" x14ac:dyDescent="0.2">
      <c r="B1582" s="72"/>
      <c r="C1582" s="72"/>
      <c r="D1582" s="72"/>
    </row>
    <row r="1583" spans="2:4" ht="12.75" x14ac:dyDescent="0.2">
      <c r="B1583" s="72"/>
      <c r="C1583" s="72"/>
      <c r="D1583" s="72"/>
    </row>
    <row r="1584" spans="2:4" ht="12.75" x14ac:dyDescent="0.2">
      <c r="B1584" s="72"/>
      <c r="C1584" s="72"/>
      <c r="D1584" s="72"/>
    </row>
    <row r="1585" spans="2:4" ht="12.75" x14ac:dyDescent="0.2">
      <c r="B1585" s="72"/>
      <c r="C1585" s="72"/>
      <c r="D1585" s="72"/>
    </row>
    <row r="1586" spans="2:4" ht="12.75" x14ac:dyDescent="0.2">
      <c r="B1586" s="72"/>
      <c r="C1586" s="72"/>
      <c r="D1586" s="72"/>
    </row>
    <row r="1587" spans="2:4" ht="12.75" x14ac:dyDescent="0.2">
      <c r="B1587" s="72"/>
      <c r="C1587" s="72"/>
      <c r="D1587" s="72"/>
    </row>
    <row r="1588" spans="2:4" ht="12.75" x14ac:dyDescent="0.2">
      <c r="B1588" s="72"/>
      <c r="C1588" s="72"/>
      <c r="D1588" s="72"/>
    </row>
    <row r="1589" spans="2:4" ht="12.75" x14ac:dyDescent="0.2">
      <c r="B1589" s="72"/>
      <c r="C1589" s="72"/>
      <c r="D1589" s="72"/>
    </row>
    <row r="1590" spans="2:4" ht="12.75" x14ac:dyDescent="0.2">
      <c r="B1590" s="72"/>
      <c r="C1590" s="72"/>
      <c r="D1590" s="72"/>
    </row>
    <row r="1591" spans="2:4" ht="12.75" x14ac:dyDescent="0.2">
      <c r="B1591" s="72"/>
      <c r="C1591" s="72"/>
      <c r="D1591" s="72"/>
    </row>
    <row r="1592" spans="2:4" ht="12.75" x14ac:dyDescent="0.2">
      <c r="B1592" s="72"/>
      <c r="C1592" s="72"/>
      <c r="D1592" s="72"/>
    </row>
    <row r="1593" spans="2:4" ht="12.75" x14ac:dyDescent="0.2">
      <c r="B1593" s="72"/>
      <c r="C1593" s="72"/>
      <c r="D1593" s="72"/>
    </row>
    <row r="1594" spans="2:4" ht="12.75" x14ac:dyDescent="0.2">
      <c r="B1594" s="72"/>
      <c r="C1594" s="72"/>
      <c r="D1594" s="72"/>
    </row>
    <row r="1595" spans="2:4" ht="12.75" x14ac:dyDescent="0.2">
      <c r="B1595" s="72"/>
      <c r="C1595" s="72"/>
      <c r="D1595" s="72"/>
    </row>
    <row r="1596" spans="2:4" ht="12.75" x14ac:dyDescent="0.2">
      <c r="B1596" s="72"/>
      <c r="C1596" s="72"/>
      <c r="D1596" s="72"/>
    </row>
    <row r="1597" spans="2:4" ht="12.75" x14ac:dyDescent="0.2">
      <c r="B1597" s="72"/>
      <c r="C1597" s="72"/>
      <c r="D1597" s="72"/>
    </row>
    <row r="1598" spans="2:4" ht="12.75" x14ac:dyDescent="0.2">
      <c r="B1598" s="72"/>
      <c r="C1598" s="72"/>
      <c r="D1598" s="72"/>
    </row>
    <row r="1599" spans="2:4" ht="12.75" x14ac:dyDescent="0.2">
      <c r="B1599" s="72"/>
      <c r="C1599" s="72"/>
      <c r="D1599" s="72"/>
    </row>
    <row r="1600" spans="2:4" ht="12.75" x14ac:dyDescent="0.2">
      <c r="B1600" s="72"/>
      <c r="C1600" s="72"/>
      <c r="D1600" s="72"/>
    </row>
    <row r="1601" spans="2:4" ht="12.75" x14ac:dyDescent="0.2">
      <c r="B1601" s="72"/>
      <c r="C1601" s="72"/>
      <c r="D1601" s="72"/>
    </row>
    <row r="1602" spans="2:4" ht="12.75" x14ac:dyDescent="0.2">
      <c r="B1602" s="72"/>
      <c r="C1602" s="72"/>
      <c r="D1602" s="72"/>
    </row>
    <row r="1603" spans="2:4" ht="12.75" x14ac:dyDescent="0.2">
      <c r="B1603" s="72"/>
      <c r="C1603" s="72"/>
      <c r="D1603" s="72"/>
    </row>
    <row r="1604" spans="2:4" ht="12.75" x14ac:dyDescent="0.2">
      <c r="B1604" s="72"/>
      <c r="C1604" s="72"/>
      <c r="D1604" s="72"/>
    </row>
    <row r="1605" spans="2:4" ht="12.75" x14ac:dyDescent="0.2">
      <c r="B1605" s="72"/>
      <c r="C1605" s="72"/>
      <c r="D1605" s="72"/>
    </row>
    <row r="1606" spans="2:4" ht="12.75" x14ac:dyDescent="0.2">
      <c r="B1606" s="72"/>
      <c r="C1606" s="72"/>
      <c r="D1606" s="72"/>
    </row>
    <row r="1607" spans="2:4" ht="12.75" x14ac:dyDescent="0.2">
      <c r="B1607" s="72"/>
      <c r="C1607" s="72"/>
      <c r="D1607" s="72"/>
    </row>
    <row r="1608" spans="2:4" ht="12.75" x14ac:dyDescent="0.2">
      <c r="B1608" s="72"/>
      <c r="C1608" s="72"/>
      <c r="D1608" s="72"/>
    </row>
    <row r="1609" spans="2:4" ht="12.75" x14ac:dyDescent="0.2">
      <c r="B1609" s="72"/>
      <c r="C1609" s="72"/>
      <c r="D1609" s="72"/>
    </row>
    <row r="1610" spans="2:4" ht="12.75" x14ac:dyDescent="0.2">
      <c r="B1610" s="72"/>
      <c r="C1610" s="72"/>
      <c r="D1610" s="72"/>
    </row>
    <row r="1611" spans="2:4" ht="12.75" x14ac:dyDescent="0.2">
      <c r="B1611" s="72"/>
      <c r="C1611" s="72"/>
      <c r="D1611" s="72"/>
    </row>
    <row r="1612" spans="2:4" ht="12.75" x14ac:dyDescent="0.2">
      <c r="B1612" s="72"/>
      <c r="C1612" s="72"/>
      <c r="D1612" s="72"/>
    </row>
    <row r="1613" spans="2:4" ht="12.75" x14ac:dyDescent="0.2">
      <c r="B1613" s="72"/>
      <c r="C1613" s="72"/>
      <c r="D1613" s="72"/>
    </row>
    <row r="1614" spans="2:4" ht="12.75" x14ac:dyDescent="0.2">
      <c r="B1614" s="72"/>
      <c r="C1614" s="72"/>
      <c r="D1614" s="72"/>
    </row>
    <row r="1615" spans="2:4" ht="12.75" x14ac:dyDescent="0.2">
      <c r="B1615" s="72"/>
      <c r="C1615" s="72"/>
      <c r="D1615" s="72"/>
    </row>
    <row r="1616" spans="2:4" ht="12.75" x14ac:dyDescent="0.2">
      <c r="B1616" s="72"/>
      <c r="C1616" s="72"/>
      <c r="D1616" s="72"/>
    </row>
    <row r="1617" spans="2:4" ht="12.75" x14ac:dyDescent="0.2">
      <c r="B1617" s="72"/>
      <c r="C1617" s="72"/>
      <c r="D1617" s="72"/>
    </row>
    <row r="1618" spans="2:4" ht="12.75" x14ac:dyDescent="0.2">
      <c r="B1618" s="72"/>
      <c r="C1618" s="72"/>
      <c r="D1618" s="72"/>
    </row>
    <row r="1619" spans="2:4" ht="12.75" x14ac:dyDescent="0.2">
      <c r="B1619" s="72"/>
      <c r="C1619" s="72"/>
      <c r="D1619" s="72"/>
    </row>
    <row r="1620" spans="2:4" ht="12.75" x14ac:dyDescent="0.2">
      <c r="B1620" s="72"/>
      <c r="C1620" s="72"/>
      <c r="D1620" s="72"/>
    </row>
    <row r="1621" spans="2:4" ht="12.75" x14ac:dyDescent="0.2">
      <c r="B1621" s="72"/>
      <c r="C1621" s="72"/>
      <c r="D1621" s="72"/>
    </row>
    <row r="1622" spans="2:4" ht="12.75" x14ac:dyDescent="0.2">
      <c r="B1622" s="72"/>
      <c r="C1622" s="72"/>
      <c r="D1622" s="72"/>
    </row>
    <row r="1623" spans="2:4" ht="12.75" x14ac:dyDescent="0.2">
      <c r="B1623" s="72"/>
      <c r="C1623" s="72"/>
      <c r="D1623" s="72"/>
    </row>
    <row r="1624" spans="2:4" ht="12.75" x14ac:dyDescent="0.2">
      <c r="B1624" s="72"/>
      <c r="C1624" s="72"/>
      <c r="D1624" s="72"/>
    </row>
    <row r="1625" spans="2:4" ht="12.75" x14ac:dyDescent="0.2">
      <c r="B1625" s="72"/>
      <c r="C1625" s="72"/>
      <c r="D1625" s="72"/>
    </row>
    <row r="1626" spans="2:4" ht="12.75" x14ac:dyDescent="0.2">
      <c r="B1626" s="72"/>
      <c r="C1626" s="72"/>
      <c r="D1626" s="72"/>
    </row>
    <row r="1627" spans="2:4" ht="12.75" x14ac:dyDescent="0.2">
      <c r="B1627" s="72"/>
      <c r="C1627" s="72"/>
      <c r="D1627" s="72"/>
    </row>
    <row r="1628" spans="2:4" ht="12.75" x14ac:dyDescent="0.2">
      <c r="B1628" s="72"/>
      <c r="C1628" s="72"/>
      <c r="D1628" s="72"/>
    </row>
    <row r="1629" spans="2:4" ht="12.75" x14ac:dyDescent="0.2">
      <c r="B1629" s="72"/>
      <c r="C1629" s="72"/>
      <c r="D1629" s="72"/>
    </row>
    <row r="1630" spans="2:4" ht="12.75" x14ac:dyDescent="0.2">
      <c r="B1630" s="72"/>
      <c r="C1630" s="72"/>
      <c r="D1630" s="72"/>
    </row>
    <row r="1631" spans="2:4" ht="12.75" x14ac:dyDescent="0.2">
      <c r="B1631" s="72"/>
      <c r="C1631" s="72"/>
      <c r="D1631" s="72"/>
    </row>
    <row r="1632" spans="2:4" ht="12.75" x14ac:dyDescent="0.2">
      <c r="B1632" s="72"/>
      <c r="C1632" s="72"/>
      <c r="D1632" s="72"/>
    </row>
    <row r="1633" spans="2:4" ht="12.75" x14ac:dyDescent="0.2">
      <c r="B1633" s="72"/>
      <c r="C1633" s="72"/>
      <c r="D1633" s="72"/>
    </row>
    <row r="1634" spans="2:4" ht="12.75" x14ac:dyDescent="0.2">
      <c r="B1634" s="72"/>
      <c r="C1634" s="72"/>
      <c r="D1634" s="72"/>
    </row>
    <row r="1635" spans="2:4" ht="12.75" x14ac:dyDescent="0.2">
      <c r="B1635" s="72"/>
      <c r="C1635" s="72"/>
      <c r="D1635" s="72"/>
    </row>
    <row r="1636" spans="2:4" ht="12.75" x14ac:dyDescent="0.2">
      <c r="B1636" s="72"/>
      <c r="C1636" s="72"/>
      <c r="D1636" s="72"/>
    </row>
    <row r="1637" spans="2:4" ht="12.75" x14ac:dyDescent="0.2">
      <c r="B1637" s="72"/>
      <c r="C1637" s="72"/>
      <c r="D1637" s="72"/>
    </row>
    <row r="1638" spans="2:4" ht="12.75" x14ac:dyDescent="0.2">
      <c r="B1638" s="72"/>
      <c r="C1638" s="72"/>
      <c r="D1638" s="72"/>
    </row>
    <row r="1639" spans="2:4" ht="12.75" x14ac:dyDescent="0.2">
      <c r="B1639" s="72"/>
      <c r="C1639" s="72"/>
      <c r="D1639" s="72"/>
    </row>
    <row r="1640" spans="2:4" ht="12.75" x14ac:dyDescent="0.2">
      <c r="B1640" s="72"/>
      <c r="C1640" s="72"/>
      <c r="D1640" s="72"/>
    </row>
    <row r="1641" spans="2:4" ht="12.75" x14ac:dyDescent="0.2">
      <c r="B1641" s="72"/>
      <c r="C1641" s="72"/>
      <c r="D1641" s="72"/>
    </row>
    <row r="1642" spans="2:4" ht="12.75" x14ac:dyDescent="0.2">
      <c r="B1642" s="72"/>
      <c r="C1642" s="72"/>
      <c r="D1642" s="72"/>
    </row>
    <row r="1643" spans="2:4" ht="12.75" x14ac:dyDescent="0.2">
      <c r="B1643" s="72"/>
      <c r="C1643" s="72"/>
      <c r="D1643" s="72"/>
    </row>
    <row r="1644" spans="2:4" ht="12.75" x14ac:dyDescent="0.2">
      <c r="B1644" s="72"/>
      <c r="C1644" s="72"/>
      <c r="D1644" s="72"/>
    </row>
    <row r="1645" spans="2:4" ht="12.75" x14ac:dyDescent="0.2">
      <c r="B1645" s="72"/>
      <c r="C1645" s="72"/>
      <c r="D1645" s="72"/>
    </row>
    <row r="1646" spans="2:4" ht="12.75" x14ac:dyDescent="0.2">
      <c r="B1646" s="72"/>
      <c r="C1646" s="72"/>
      <c r="D1646" s="72"/>
    </row>
    <row r="1647" spans="2:4" ht="12.75" x14ac:dyDescent="0.2">
      <c r="B1647" s="72"/>
      <c r="C1647" s="72"/>
      <c r="D1647" s="72"/>
    </row>
    <row r="1648" spans="2:4" ht="12.75" x14ac:dyDescent="0.2">
      <c r="B1648" s="72"/>
      <c r="C1648" s="72"/>
      <c r="D1648" s="72"/>
    </row>
    <row r="1649" spans="2:4" ht="12.75" x14ac:dyDescent="0.2">
      <c r="B1649" s="72"/>
      <c r="C1649" s="72"/>
      <c r="D1649" s="72"/>
    </row>
    <row r="1650" spans="2:4" ht="12.75" x14ac:dyDescent="0.2">
      <c r="B1650" s="72"/>
      <c r="C1650" s="72"/>
      <c r="D1650" s="72"/>
    </row>
    <row r="1651" spans="2:4" ht="12.75" x14ac:dyDescent="0.2">
      <c r="B1651" s="72"/>
      <c r="C1651" s="72"/>
      <c r="D1651" s="72"/>
    </row>
    <row r="1652" spans="2:4" ht="12.75" x14ac:dyDescent="0.2">
      <c r="B1652" s="72"/>
      <c r="C1652" s="72"/>
      <c r="D1652" s="72"/>
    </row>
    <row r="1653" spans="2:4" ht="12.75" x14ac:dyDescent="0.2">
      <c r="B1653" s="72"/>
      <c r="C1653" s="72"/>
      <c r="D1653" s="72"/>
    </row>
    <row r="1654" spans="2:4" ht="12.75" x14ac:dyDescent="0.2">
      <c r="B1654" s="72"/>
      <c r="C1654" s="72"/>
      <c r="D1654" s="72"/>
    </row>
    <row r="1655" spans="2:4" ht="12.75" x14ac:dyDescent="0.2">
      <c r="B1655" s="72"/>
      <c r="C1655" s="72"/>
      <c r="D1655" s="72"/>
    </row>
    <row r="1656" spans="2:4" ht="12.75" x14ac:dyDescent="0.2">
      <c r="B1656" s="72"/>
      <c r="C1656" s="72"/>
      <c r="D1656" s="72"/>
    </row>
    <row r="1657" spans="2:4" ht="12.75" x14ac:dyDescent="0.2">
      <c r="B1657" s="72"/>
      <c r="C1657" s="72"/>
      <c r="D1657" s="72"/>
    </row>
    <row r="1658" spans="2:4" ht="12.75" x14ac:dyDescent="0.2">
      <c r="B1658" s="72"/>
      <c r="C1658" s="72"/>
      <c r="D1658" s="72"/>
    </row>
    <row r="1659" spans="2:4" ht="12.75" x14ac:dyDescent="0.2">
      <c r="B1659" s="72"/>
      <c r="C1659" s="72"/>
      <c r="D1659" s="72"/>
    </row>
    <row r="1660" spans="2:4" ht="12.75" x14ac:dyDescent="0.2">
      <c r="B1660" s="72"/>
      <c r="C1660" s="72"/>
      <c r="D1660" s="72"/>
    </row>
    <row r="1661" spans="2:4" ht="12.75" x14ac:dyDescent="0.2">
      <c r="B1661" s="72"/>
      <c r="C1661" s="72"/>
      <c r="D1661" s="72"/>
    </row>
    <row r="1662" spans="2:4" ht="12.75" x14ac:dyDescent="0.2">
      <c r="B1662" s="72"/>
      <c r="C1662" s="72"/>
      <c r="D1662" s="72"/>
    </row>
    <row r="1663" spans="2:4" ht="12.75" x14ac:dyDescent="0.2">
      <c r="B1663" s="72"/>
      <c r="C1663" s="72"/>
      <c r="D1663" s="72"/>
    </row>
    <row r="1664" spans="2:4" ht="12.75" x14ac:dyDescent="0.2">
      <c r="B1664" s="72"/>
      <c r="C1664" s="72"/>
      <c r="D1664" s="72"/>
    </row>
    <row r="1665" spans="2:4" ht="12.75" x14ac:dyDescent="0.2">
      <c r="B1665" s="72"/>
      <c r="C1665" s="72"/>
      <c r="D1665" s="72"/>
    </row>
    <row r="1666" spans="2:4" ht="12.75" x14ac:dyDescent="0.2">
      <c r="B1666" s="72"/>
      <c r="C1666" s="72"/>
      <c r="D1666" s="72"/>
    </row>
    <row r="1667" spans="2:4" ht="12.75" x14ac:dyDescent="0.2">
      <c r="B1667" s="72"/>
      <c r="C1667" s="72"/>
      <c r="D1667" s="72"/>
    </row>
    <row r="1668" spans="2:4" ht="12.75" x14ac:dyDescent="0.2">
      <c r="B1668" s="72"/>
      <c r="C1668" s="72"/>
      <c r="D1668" s="72"/>
    </row>
    <row r="1669" spans="2:4" ht="12.75" x14ac:dyDescent="0.2">
      <c r="B1669" s="72"/>
      <c r="C1669" s="72"/>
      <c r="D1669" s="72"/>
    </row>
    <row r="1670" spans="2:4" ht="12.75" x14ac:dyDescent="0.2">
      <c r="B1670" s="72"/>
      <c r="C1670" s="72"/>
      <c r="D1670" s="72"/>
    </row>
    <row r="1671" spans="2:4" ht="12.75" x14ac:dyDescent="0.2">
      <c r="B1671" s="72"/>
      <c r="C1671" s="72"/>
      <c r="D1671" s="72"/>
    </row>
    <row r="1672" spans="2:4" ht="12.75" x14ac:dyDescent="0.2">
      <c r="B1672" s="72"/>
      <c r="C1672" s="72"/>
      <c r="D1672" s="72"/>
    </row>
    <row r="1673" spans="2:4" ht="12.75" x14ac:dyDescent="0.2">
      <c r="B1673" s="72"/>
      <c r="C1673" s="72"/>
      <c r="D1673" s="72"/>
    </row>
    <row r="1674" spans="2:4" ht="12.75" x14ac:dyDescent="0.2">
      <c r="B1674" s="72"/>
      <c r="C1674" s="72"/>
      <c r="D1674" s="72"/>
    </row>
    <row r="1675" spans="2:4" ht="12.75" x14ac:dyDescent="0.2">
      <c r="B1675" s="72"/>
      <c r="C1675" s="72"/>
      <c r="D1675" s="72"/>
    </row>
    <row r="1676" spans="2:4" ht="12.75" x14ac:dyDescent="0.2">
      <c r="B1676" s="72"/>
      <c r="C1676" s="72"/>
      <c r="D1676" s="72"/>
    </row>
    <row r="1677" spans="2:4" ht="12.75" x14ac:dyDescent="0.2">
      <c r="B1677" s="72"/>
      <c r="C1677" s="72"/>
      <c r="D1677" s="72"/>
    </row>
    <row r="1678" spans="2:4" ht="12.75" x14ac:dyDescent="0.2">
      <c r="B1678" s="72"/>
      <c r="C1678" s="72"/>
      <c r="D1678" s="72"/>
    </row>
    <row r="1679" spans="2:4" ht="12.75" x14ac:dyDescent="0.2">
      <c r="B1679" s="72"/>
      <c r="C1679" s="72"/>
      <c r="D1679" s="72"/>
    </row>
    <row r="1680" spans="2:4" ht="12.75" x14ac:dyDescent="0.2">
      <c r="B1680" s="72"/>
      <c r="C1680" s="72"/>
      <c r="D1680" s="72"/>
    </row>
    <row r="1681" spans="2:4" ht="12.75" x14ac:dyDescent="0.2">
      <c r="B1681" s="72"/>
      <c r="C1681" s="72"/>
      <c r="D1681" s="72"/>
    </row>
    <row r="1682" spans="2:4" ht="12.75" x14ac:dyDescent="0.2">
      <c r="B1682" s="72"/>
      <c r="C1682" s="72"/>
      <c r="D1682" s="72"/>
    </row>
    <row r="1683" spans="2:4" ht="12.75" x14ac:dyDescent="0.2">
      <c r="B1683" s="72"/>
      <c r="C1683" s="72"/>
      <c r="D1683" s="72"/>
    </row>
    <row r="1684" spans="2:4" ht="12.75" x14ac:dyDescent="0.2">
      <c r="B1684" s="72"/>
      <c r="C1684" s="72"/>
      <c r="D1684" s="72"/>
    </row>
    <row r="1685" spans="2:4" ht="12.75" x14ac:dyDescent="0.2">
      <c r="B1685" s="72"/>
      <c r="C1685" s="72"/>
      <c r="D1685" s="72"/>
    </row>
    <row r="1686" spans="2:4" ht="12.75" x14ac:dyDescent="0.2">
      <c r="B1686" s="72"/>
      <c r="C1686" s="72"/>
      <c r="D1686" s="72"/>
    </row>
    <row r="1687" spans="2:4" ht="12.75" x14ac:dyDescent="0.2">
      <c r="B1687" s="72"/>
      <c r="C1687" s="72"/>
      <c r="D1687" s="72"/>
    </row>
    <row r="1688" spans="2:4" ht="12.75" x14ac:dyDescent="0.2">
      <c r="B1688" s="72"/>
      <c r="C1688" s="72"/>
      <c r="D1688" s="72"/>
    </row>
    <row r="1689" spans="2:4" ht="12.75" x14ac:dyDescent="0.2">
      <c r="B1689" s="72"/>
      <c r="C1689" s="72"/>
      <c r="D1689" s="72"/>
    </row>
    <row r="1690" spans="2:4" ht="12.75" x14ac:dyDescent="0.2">
      <c r="B1690" s="72"/>
      <c r="C1690" s="72"/>
      <c r="D1690" s="72"/>
    </row>
    <row r="1691" spans="2:4" ht="12.75" x14ac:dyDescent="0.2">
      <c r="B1691" s="72"/>
      <c r="C1691" s="72"/>
      <c r="D1691" s="72"/>
    </row>
    <row r="1692" spans="2:4" ht="12.75" x14ac:dyDescent="0.2">
      <c r="B1692" s="72"/>
      <c r="C1692" s="72"/>
      <c r="D1692" s="72"/>
    </row>
    <row r="1693" spans="2:4" ht="12.75" x14ac:dyDescent="0.2">
      <c r="B1693" s="72"/>
      <c r="C1693" s="72"/>
      <c r="D1693" s="72"/>
    </row>
    <row r="1694" spans="2:4" ht="12.75" x14ac:dyDescent="0.2">
      <c r="B1694" s="72"/>
      <c r="C1694" s="72"/>
      <c r="D1694" s="72"/>
    </row>
    <row r="1695" spans="2:4" ht="12.75" x14ac:dyDescent="0.2">
      <c r="B1695" s="72"/>
      <c r="C1695" s="72"/>
      <c r="D1695" s="72"/>
    </row>
    <row r="1696" spans="2:4" ht="12.75" x14ac:dyDescent="0.2">
      <c r="B1696" s="72"/>
      <c r="C1696" s="72"/>
      <c r="D1696" s="72"/>
    </row>
    <row r="1697" spans="2:4" ht="12.75" x14ac:dyDescent="0.2">
      <c r="B1697" s="72"/>
      <c r="C1697" s="72"/>
      <c r="D1697" s="72"/>
    </row>
    <row r="1698" spans="2:4" ht="12.75" x14ac:dyDescent="0.2">
      <c r="B1698" s="72"/>
      <c r="C1698" s="72"/>
      <c r="D1698" s="72"/>
    </row>
    <row r="1699" spans="2:4" ht="12.75" x14ac:dyDescent="0.2">
      <c r="B1699" s="72"/>
      <c r="C1699" s="72"/>
      <c r="D1699" s="72"/>
    </row>
    <row r="1700" spans="2:4" ht="12.75" x14ac:dyDescent="0.2">
      <c r="B1700" s="72"/>
      <c r="C1700" s="72"/>
      <c r="D1700" s="72"/>
    </row>
    <row r="1701" spans="2:4" ht="12.75" x14ac:dyDescent="0.2">
      <c r="B1701" s="72"/>
      <c r="C1701" s="72"/>
      <c r="D1701" s="72"/>
    </row>
    <row r="1702" spans="2:4" ht="12.75" x14ac:dyDescent="0.2">
      <c r="B1702" s="72"/>
      <c r="C1702" s="72"/>
      <c r="D1702" s="72"/>
    </row>
    <row r="1703" spans="2:4" ht="12.75" x14ac:dyDescent="0.2">
      <c r="B1703" s="72"/>
      <c r="C1703" s="72"/>
      <c r="D1703" s="72"/>
    </row>
    <row r="1704" spans="2:4" ht="12.75" x14ac:dyDescent="0.2">
      <c r="B1704" s="72"/>
      <c r="C1704" s="72"/>
      <c r="D1704" s="72"/>
    </row>
    <row r="1705" spans="2:4" ht="12.75" x14ac:dyDescent="0.2">
      <c r="B1705" s="72"/>
      <c r="C1705" s="72"/>
      <c r="D1705" s="72"/>
    </row>
    <row r="1706" spans="2:4" ht="12.75" x14ac:dyDescent="0.2">
      <c r="B1706" s="72"/>
      <c r="C1706" s="72"/>
      <c r="D1706" s="72"/>
    </row>
    <row r="1707" spans="2:4" ht="12.75" x14ac:dyDescent="0.2">
      <c r="B1707" s="72"/>
      <c r="C1707" s="72"/>
      <c r="D1707" s="72"/>
    </row>
    <row r="1708" spans="2:4" ht="12.75" x14ac:dyDescent="0.2">
      <c r="B1708" s="72"/>
      <c r="C1708" s="72"/>
      <c r="D1708" s="72"/>
    </row>
    <row r="1709" spans="2:4" ht="12.75" x14ac:dyDescent="0.2">
      <c r="B1709" s="72"/>
      <c r="C1709" s="72"/>
      <c r="D1709" s="72"/>
    </row>
    <row r="1710" spans="2:4" ht="12.75" x14ac:dyDescent="0.2">
      <c r="B1710" s="72"/>
      <c r="C1710" s="72"/>
      <c r="D1710" s="72"/>
    </row>
    <row r="1711" spans="2:4" ht="12.75" x14ac:dyDescent="0.2">
      <c r="B1711" s="72"/>
      <c r="C1711" s="72"/>
      <c r="D1711" s="72"/>
    </row>
    <row r="1712" spans="2:4" ht="12.75" x14ac:dyDescent="0.2">
      <c r="B1712" s="72"/>
      <c r="C1712" s="72"/>
      <c r="D1712" s="72"/>
    </row>
    <row r="1713" spans="2:4" ht="12.75" x14ac:dyDescent="0.2">
      <c r="B1713" s="72"/>
      <c r="C1713" s="72"/>
      <c r="D1713" s="72"/>
    </row>
    <row r="1714" spans="2:4" ht="12.75" x14ac:dyDescent="0.2">
      <c r="B1714" s="72"/>
      <c r="C1714" s="72"/>
      <c r="D1714" s="72"/>
    </row>
    <row r="1715" spans="2:4" ht="12.75" x14ac:dyDescent="0.2">
      <c r="B1715" s="72"/>
      <c r="C1715" s="72"/>
      <c r="D1715" s="72"/>
    </row>
    <row r="1716" spans="2:4" ht="12.75" x14ac:dyDescent="0.2">
      <c r="B1716" s="72"/>
      <c r="C1716" s="72"/>
      <c r="D1716" s="72"/>
    </row>
    <row r="1717" spans="2:4" ht="12.75" x14ac:dyDescent="0.2">
      <c r="B1717" s="72"/>
      <c r="C1717" s="72"/>
      <c r="D1717" s="72"/>
    </row>
    <row r="1718" spans="2:4" ht="12.75" x14ac:dyDescent="0.2">
      <c r="B1718" s="72"/>
      <c r="C1718" s="72"/>
      <c r="D1718" s="72"/>
    </row>
    <row r="1719" spans="2:4" ht="12.75" x14ac:dyDescent="0.2">
      <c r="B1719" s="72"/>
      <c r="C1719" s="72"/>
      <c r="D1719" s="72"/>
    </row>
    <row r="1720" spans="2:4" ht="12.75" x14ac:dyDescent="0.2">
      <c r="B1720" s="72"/>
      <c r="C1720" s="72"/>
      <c r="D1720" s="72"/>
    </row>
    <row r="1721" spans="2:4" ht="12.75" x14ac:dyDescent="0.2">
      <c r="B1721" s="72"/>
      <c r="C1721" s="72"/>
      <c r="D1721" s="72"/>
    </row>
    <row r="1722" spans="2:4" ht="12.75" x14ac:dyDescent="0.2">
      <c r="B1722" s="72"/>
      <c r="C1722" s="72"/>
      <c r="D1722" s="72"/>
    </row>
    <row r="1723" spans="2:4" ht="12.75" x14ac:dyDescent="0.2">
      <c r="B1723" s="72"/>
      <c r="C1723" s="72"/>
      <c r="D1723" s="72"/>
    </row>
    <row r="1724" spans="2:4" ht="12.75" x14ac:dyDescent="0.2">
      <c r="B1724" s="72"/>
      <c r="C1724" s="72"/>
      <c r="D1724" s="72"/>
    </row>
    <row r="1725" spans="2:4" ht="12.75" x14ac:dyDescent="0.2">
      <c r="B1725" s="72"/>
      <c r="C1725" s="72"/>
      <c r="D1725" s="72"/>
    </row>
    <row r="1726" spans="2:4" ht="12.75" x14ac:dyDescent="0.2">
      <c r="B1726" s="72"/>
      <c r="C1726" s="72"/>
      <c r="D1726" s="72"/>
    </row>
    <row r="1727" spans="2:4" ht="12.75" x14ac:dyDescent="0.2">
      <c r="B1727" s="72"/>
      <c r="C1727" s="72"/>
      <c r="D1727" s="72"/>
    </row>
    <row r="1728" spans="2:4" ht="12.75" x14ac:dyDescent="0.2">
      <c r="B1728" s="72"/>
      <c r="C1728" s="72"/>
      <c r="D1728" s="72"/>
    </row>
    <row r="1729" spans="2:4" ht="12.75" x14ac:dyDescent="0.2">
      <c r="B1729" s="72"/>
      <c r="C1729" s="72"/>
      <c r="D1729" s="72"/>
    </row>
    <row r="1730" spans="2:4" ht="12.75" x14ac:dyDescent="0.2">
      <c r="B1730" s="72"/>
      <c r="C1730" s="72"/>
      <c r="D1730" s="72"/>
    </row>
    <row r="1731" spans="2:4" ht="12.75" x14ac:dyDescent="0.2">
      <c r="B1731" s="72"/>
      <c r="C1731" s="72"/>
      <c r="D1731" s="72"/>
    </row>
    <row r="1732" spans="2:4" ht="12.75" x14ac:dyDescent="0.2">
      <c r="B1732" s="72"/>
      <c r="C1732" s="72"/>
      <c r="D1732" s="72"/>
    </row>
    <row r="1733" spans="2:4" ht="12.75" x14ac:dyDescent="0.2">
      <c r="B1733" s="72"/>
      <c r="C1733" s="72"/>
      <c r="D1733" s="72"/>
    </row>
    <row r="1734" spans="2:4" ht="12.75" x14ac:dyDescent="0.2">
      <c r="B1734" s="72"/>
      <c r="C1734" s="72"/>
      <c r="D1734" s="72"/>
    </row>
    <row r="1735" spans="2:4" ht="12.75" x14ac:dyDescent="0.2">
      <c r="B1735" s="72"/>
      <c r="C1735" s="72"/>
      <c r="D1735" s="72"/>
    </row>
    <row r="1736" spans="2:4" ht="12.75" x14ac:dyDescent="0.2">
      <c r="B1736" s="72"/>
      <c r="C1736" s="72"/>
      <c r="D1736" s="72"/>
    </row>
    <row r="1737" spans="2:4" ht="12.75" x14ac:dyDescent="0.2">
      <c r="B1737" s="72"/>
      <c r="C1737" s="72"/>
      <c r="D1737" s="72"/>
    </row>
    <row r="1738" spans="2:4" ht="12.75" x14ac:dyDescent="0.2">
      <c r="B1738" s="72"/>
      <c r="C1738" s="72"/>
      <c r="D1738" s="72"/>
    </row>
    <row r="1739" spans="2:4" ht="12.75" x14ac:dyDescent="0.2">
      <c r="B1739" s="72"/>
      <c r="C1739" s="72"/>
      <c r="D1739" s="72"/>
    </row>
    <row r="1740" spans="2:4" ht="12.75" x14ac:dyDescent="0.2">
      <c r="B1740" s="72"/>
      <c r="C1740" s="72"/>
      <c r="D1740" s="72"/>
    </row>
    <row r="1741" spans="2:4" ht="12.75" x14ac:dyDescent="0.2">
      <c r="B1741" s="72"/>
      <c r="C1741" s="72"/>
      <c r="D1741" s="72"/>
    </row>
    <row r="1742" spans="2:4" ht="12.75" x14ac:dyDescent="0.2">
      <c r="B1742" s="72"/>
      <c r="C1742" s="72"/>
      <c r="D1742" s="72"/>
    </row>
    <row r="1743" spans="2:4" ht="12.75" x14ac:dyDescent="0.2">
      <c r="B1743" s="72"/>
      <c r="C1743" s="72"/>
      <c r="D1743" s="72"/>
    </row>
    <row r="1744" spans="2:4" ht="12.75" x14ac:dyDescent="0.2">
      <c r="B1744" s="72"/>
      <c r="C1744" s="72"/>
      <c r="D1744" s="72"/>
    </row>
    <row r="1745" spans="2:4" ht="12.75" x14ac:dyDescent="0.2">
      <c r="B1745" s="72"/>
      <c r="C1745" s="72"/>
      <c r="D1745" s="72"/>
    </row>
    <row r="1746" spans="2:4" ht="12.75" x14ac:dyDescent="0.2">
      <c r="B1746" s="72"/>
      <c r="C1746" s="72"/>
      <c r="D1746" s="72"/>
    </row>
    <row r="1747" spans="2:4" ht="12.75" x14ac:dyDescent="0.2">
      <c r="B1747" s="72"/>
      <c r="C1747" s="72"/>
      <c r="D1747" s="72"/>
    </row>
    <row r="1748" spans="2:4" ht="12.75" x14ac:dyDescent="0.2">
      <c r="B1748" s="72"/>
      <c r="C1748" s="72"/>
      <c r="D1748" s="72"/>
    </row>
    <row r="1749" spans="2:4" ht="12.75" x14ac:dyDescent="0.2">
      <c r="B1749" s="72"/>
      <c r="C1749" s="72"/>
      <c r="D1749" s="72"/>
    </row>
    <row r="1750" spans="2:4" ht="12.75" x14ac:dyDescent="0.2">
      <c r="B1750" s="72"/>
      <c r="C1750" s="72"/>
      <c r="D1750" s="72"/>
    </row>
    <row r="1751" spans="2:4" ht="12.75" x14ac:dyDescent="0.2">
      <c r="B1751" s="72"/>
      <c r="C1751" s="72"/>
      <c r="D1751" s="72"/>
    </row>
    <row r="1752" spans="2:4" ht="12.75" x14ac:dyDescent="0.2">
      <c r="B1752" s="72"/>
      <c r="C1752" s="72"/>
      <c r="D1752" s="72"/>
    </row>
    <row r="1753" spans="2:4" ht="12.75" x14ac:dyDescent="0.2">
      <c r="B1753" s="72"/>
      <c r="C1753" s="72"/>
      <c r="D1753" s="72"/>
    </row>
    <row r="1754" spans="2:4" ht="12.75" x14ac:dyDescent="0.2">
      <c r="B1754" s="72"/>
      <c r="C1754" s="72"/>
      <c r="D1754" s="72"/>
    </row>
    <row r="1755" spans="2:4" ht="12.75" x14ac:dyDescent="0.2">
      <c r="B1755" s="72"/>
      <c r="C1755" s="72"/>
      <c r="D1755" s="72"/>
    </row>
    <row r="1756" spans="2:4" ht="12.75" x14ac:dyDescent="0.2">
      <c r="B1756" s="72"/>
      <c r="C1756" s="72"/>
      <c r="D1756" s="72"/>
    </row>
    <row r="1757" spans="2:4" ht="12.75" x14ac:dyDescent="0.2">
      <c r="B1757" s="72"/>
      <c r="C1757" s="72"/>
      <c r="D1757" s="72"/>
    </row>
    <row r="1758" spans="2:4" ht="12.75" x14ac:dyDescent="0.2">
      <c r="B1758" s="72"/>
      <c r="C1758" s="72"/>
      <c r="D1758" s="72"/>
    </row>
    <row r="1759" spans="2:4" ht="12.75" x14ac:dyDescent="0.2">
      <c r="B1759" s="72"/>
      <c r="C1759" s="72"/>
      <c r="D1759" s="72"/>
    </row>
    <row r="1760" spans="2:4" ht="12.75" x14ac:dyDescent="0.2">
      <c r="B1760" s="72"/>
      <c r="C1760" s="72"/>
      <c r="D1760" s="72"/>
    </row>
    <row r="1761" spans="2:4" ht="12.75" x14ac:dyDescent="0.2">
      <c r="B1761" s="72"/>
      <c r="C1761" s="72"/>
      <c r="D1761" s="72"/>
    </row>
    <row r="1762" spans="2:4" ht="12.75" x14ac:dyDescent="0.2">
      <c r="B1762" s="72"/>
      <c r="C1762" s="72"/>
      <c r="D1762" s="72"/>
    </row>
    <row r="1763" spans="2:4" ht="12.75" x14ac:dyDescent="0.2">
      <c r="B1763" s="72"/>
      <c r="C1763" s="72"/>
      <c r="D1763" s="72"/>
    </row>
    <row r="1764" spans="2:4" ht="12.75" x14ac:dyDescent="0.2">
      <c r="B1764" s="72"/>
      <c r="C1764" s="72"/>
      <c r="D1764" s="72"/>
    </row>
    <row r="1765" spans="2:4" ht="12.75" x14ac:dyDescent="0.2">
      <c r="B1765" s="72"/>
      <c r="C1765" s="72"/>
      <c r="D1765" s="72"/>
    </row>
    <row r="1766" spans="2:4" ht="12.75" x14ac:dyDescent="0.2">
      <c r="B1766" s="72"/>
      <c r="C1766" s="72"/>
      <c r="D1766" s="72"/>
    </row>
    <row r="1767" spans="2:4" ht="12.75" x14ac:dyDescent="0.2">
      <c r="B1767" s="72"/>
      <c r="C1767" s="72"/>
      <c r="D1767" s="72"/>
    </row>
    <row r="1768" spans="2:4" ht="12.75" x14ac:dyDescent="0.2">
      <c r="B1768" s="72"/>
      <c r="C1768" s="72"/>
      <c r="D1768" s="72"/>
    </row>
    <row r="1769" spans="2:4" ht="12.75" x14ac:dyDescent="0.2">
      <c r="B1769" s="72"/>
      <c r="C1769" s="72"/>
      <c r="D1769" s="72"/>
    </row>
    <row r="1770" spans="2:4" ht="12.75" x14ac:dyDescent="0.2">
      <c r="B1770" s="72"/>
      <c r="C1770" s="72"/>
      <c r="D1770" s="72"/>
    </row>
    <row r="1771" spans="2:4" ht="12.75" x14ac:dyDescent="0.2">
      <c r="B1771" s="72"/>
      <c r="C1771" s="72"/>
      <c r="D1771" s="72"/>
    </row>
    <row r="1772" spans="2:4" ht="12.75" x14ac:dyDescent="0.2">
      <c r="B1772" s="72"/>
      <c r="C1772" s="72"/>
      <c r="D1772" s="72"/>
    </row>
    <row r="1773" spans="2:4" ht="12.75" x14ac:dyDescent="0.2">
      <c r="B1773" s="72"/>
      <c r="C1773" s="72"/>
      <c r="D1773" s="72"/>
    </row>
    <row r="1774" spans="2:4" ht="12.75" x14ac:dyDescent="0.2">
      <c r="B1774" s="72"/>
      <c r="C1774" s="72"/>
      <c r="D1774" s="72"/>
    </row>
    <row r="1775" spans="2:4" ht="12.75" x14ac:dyDescent="0.2">
      <c r="B1775" s="72"/>
      <c r="C1775" s="72"/>
      <c r="D1775" s="72"/>
    </row>
    <row r="1776" spans="2:4" ht="12.75" x14ac:dyDescent="0.2">
      <c r="B1776" s="72"/>
      <c r="C1776" s="72"/>
      <c r="D1776" s="72"/>
    </row>
    <row r="1777" spans="2:4" ht="12.75" x14ac:dyDescent="0.2">
      <c r="B1777" s="72"/>
      <c r="C1777" s="72"/>
      <c r="D1777" s="72"/>
    </row>
    <row r="1778" spans="2:4" ht="12.75" x14ac:dyDescent="0.2">
      <c r="B1778" s="72"/>
      <c r="C1778" s="72"/>
      <c r="D1778" s="72"/>
    </row>
    <row r="1779" spans="2:4" ht="12.75" x14ac:dyDescent="0.2">
      <c r="B1779" s="72"/>
      <c r="C1779" s="72"/>
      <c r="D1779" s="72"/>
    </row>
    <row r="1780" spans="2:4" ht="12.75" x14ac:dyDescent="0.2">
      <c r="B1780" s="72"/>
      <c r="C1780" s="72"/>
      <c r="D1780" s="72"/>
    </row>
    <row r="1781" spans="2:4" ht="12.75" x14ac:dyDescent="0.2">
      <c r="B1781" s="72"/>
      <c r="C1781" s="72"/>
      <c r="D1781" s="72"/>
    </row>
    <row r="1782" spans="2:4" ht="12.75" x14ac:dyDescent="0.2">
      <c r="B1782" s="72"/>
      <c r="C1782" s="72"/>
      <c r="D1782" s="72"/>
    </row>
    <row r="1783" spans="2:4" ht="12.75" x14ac:dyDescent="0.2">
      <c r="B1783" s="72"/>
      <c r="C1783" s="72"/>
      <c r="D1783" s="72"/>
    </row>
    <row r="1784" spans="2:4" ht="12.75" x14ac:dyDescent="0.2">
      <c r="B1784" s="72"/>
      <c r="C1784" s="72"/>
      <c r="D1784" s="72"/>
    </row>
    <row r="1785" spans="2:4" ht="12.75" x14ac:dyDescent="0.2">
      <c r="B1785" s="72"/>
      <c r="C1785" s="72"/>
      <c r="D1785" s="72"/>
    </row>
    <row r="1786" spans="2:4" ht="12.75" x14ac:dyDescent="0.2">
      <c r="B1786" s="72"/>
      <c r="C1786" s="72"/>
      <c r="D1786" s="72"/>
    </row>
    <row r="1787" spans="2:4" ht="12.75" x14ac:dyDescent="0.2">
      <c r="B1787" s="72"/>
      <c r="C1787" s="72"/>
      <c r="D1787" s="72"/>
    </row>
    <row r="1788" spans="2:4" ht="12.75" x14ac:dyDescent="0.2">
      <c r="B1788" s="72"/>
      <c r="C1788" s="72"/>
      <c r="D1788" s="72"/>
    </row>
    <row r="1789" spans="2:4" ht="12.75" x14ac:dyDescent="0.2">
      <c r="B1789" s="72"/>
      <c r="C1789" s="72"/>
      <c r="D1789" s="72"/>
    </row>
    <row r="1790" spans="2:4" ht="12.75" x14ac:dyDescent="0.2">
      <c r="B1790" s="72"/>
      <c r="C1790" s="72"/>
      <c r="D1790" s="72"/>
    </row>
    <row r="1791" spans="2:4" ht="12.75" x14ac:dyDescent="0.2">
      <c r="B1791" s="72"/>
      <c r="C1791" s="72"/>
      <c r="D1791" s="72"/>
    </row>
    <row r="1792" spans="2:4" ht="12.75" x14ac:dyDescent="0.2">
      <c r="B1792" s="72"/>
      <c r="C1792" s="72"/>
      <c r="D1792" s="72"/>
    </row>
    <row r="1793" spans="2:4" ht="12.75" x14ac:dyDescent="0.2">
      <c r="B1793" s="72"/>
      <c r="C1793" s="72"/>
      <c r="D1793" s="72"/>
    </row>
    <row r="1794" spans="2:4" ht="12.75" x14ac:dyDescent="0.2">
      <c r="B1794" s="72"/>
      <c r="C1794" s="72"/>
      <c r="D1794" s="72"/>
    </row>
    <row r="1795" spans="2:4" ht="12.75" x14ac:dyDescent="0.2">
      <c r="B1795" s="72"/>
      <c r="C1795" s="72"/>
      <c r="D1795" s="72"/>
    </row>
    <row r="1796" spans="2:4" ht="12.75" x14ac:dyDescent="0.2">
      <c r="B1796" s="72"/>
      <c r="C1796" s="72"/>
      <c r="D1796" s="72"/>
    </row>
    <row r="1797" spans="2:4" ht="12.75" x14ac:dyDescent="0.2">
      <c r="B1797" s="72"/>
      <c r="C1797" s="72"/>
      <c r="D1797" s="72"/>
    </row>
    <row r="1798" spans="2:4" ht="12.75" x14ac:dyDescent="0.2">
      <c r="B1798" s="72"/>
      <c r="C1798" s="72"/>
      <c r="D1798" s="72"/>
    </row>
    <row r="1799" spans="2:4" ht="12.75" x14ac:dyDescent="0.2">
      <c r="B1799" s="72"/>
      <c r="C1799" s="72"/>
      <c r="D1799" s="72"/>
    </row>
    <row r="1800" spans="2:4" ht="12.75" x14ac:dyDescent="0.2">
      <c r="B1800" s="72"/>
      <c r="C1800" s="72"/>
      <c r="D1800" s="72"/>
    </row>
    <row r="1801" spans="2:4" ht="12.75" x14ac:dyDescent="0.2">
      <c r="B1801" s="72"/>
      <c r="C1801" s="72"/>
      <c r="D1801" s="72"/>
    </row>
    <row r="1802" spans="2:4" ht="12.75" x14ac:dyDescent="0.2">
      <c r="B1802" s="72"/>
      <c r="C1802" s="72"/>
      <c r="D1802" s="72"/>
    </row>
    <row r="1803" spans="2:4" ht="12.75" x14ac:dyDescent="0.2">
      <c r="B1803" s="72"/>
      <c r="C1803" s="72"/>
      <c r="D1803" s="72"/>
    </row>
    <row r="1804" spans="2:4" ht="12.75" x14ac:dyDescent="0.2">
      <c r="B1804" s="72"/>
      <c r="C1804" s="72"/>
      <c r="D1804" s="72"/>
    </row>
    <row r="1805" spans="2:4" ht="12.75" x14ac:dyDescent="0.2">
      <c r="B1805" s="72"/>
      <c r="C1805" s="72"/>
      <c r="D1805" s="72"/>
    </row>
    <row r="1806" spans="2:4" ht="12.75" x14ac:dyDescent="0.2">
      <c r="B1806" s="72"/>
      <c r="C1806" s="72"/>
      <c r="D1806" s="72"/>
    </row>
    <row r="1807" spans="2:4" ht="12.75" x14ac:dyDescent="0.2">
      <c r="B1807" s="72"/>
      <c r="C1807" s="72"/>
      <c r="D1807" s="72"/>
    </row>
    <row r="1808" spans="2:4" ht="12.75" x14ac:dyDescent="0.2">
      <c r="B1808" s="72"/>
      <c r="C1808" s="72"/>
      <c r="D1808" s="72"/>
    </row>
    <row r="1809" spans="2:4" ht="12.75" x14ac:dyDescent="0.2">
      <c r="B1809" s="72"/>
      <c r="C1809" s="72"/>
      <c r="D1809" s="72"/>
    </row>
    <row r="1810" spans="2:4" ht="12.75" x14ac:dyDescent="0.2">
      <c r="B1810" s="72"/>
      <c r="C1810" s="72"/>
      <c r="D1810" s="72"/>
    </row>
    <row r="1811" spans="2:4" ht="12.75" x14ac:dyDescent="0.2">
      <c r="B1811" s="72"/>
      <c r="C1811" s="72"/>
      <c r="D1811" s="72"/>
    </row>
    <row r="1812" spans="2:4" ht="12.75" x14ac:dyDescent="0.2">
      <c r="B1812" s="72"/>
      <c r="C1812" s="72"/>
      <c r="D1812" s="72"/>
    </row>
    <row r="1813" spans="2:4" ht="12.75" x14ac:dyDescent="0.2">
      <c r="B1813" s="72"/>
      <c r="C1813" s="72"/>
      <c r="D1813" s="72"/>
    </row>
    <row r="1814" spans="2:4" ht="12.75" x14ac:dyDescent="0.2">
      <c r="B1814" s="72"/>
      <c r="C1814" s="72"/>
      <c r="D1814" s="72"/>
    </row>
    <row r="1815" spans="2:4" ht="12.75" x14ac:dyDescent="0.2">
      <c r="B1815" s="72"/>
      <c r="C1815" s="72"/>
      <c r="D1815" s="72"/>
    </row>
    <row r="1816" spans="2:4" ht="12.75" x14ac:dyDescent="0.2">
      <c r="B1816" s="72"/>
      <c r="C1816" s="72"/>
      <c r="D1816" s="72"/>
    </row>
    <row r="1817" spans="2:4" ht="12.75" x14ac:dyDescent="0.2">
      <c r="B1817" s="72"/>
      <c r="C1817" s="72"/>
      <c r="D1817" s="72"/>
    </row>
    <row r="1818" spans="2:4" ht="12.75" x14ac:dyDescent="0.2">
      <c r="B1818" s="72"/>
      <c r="C1818" s="72"/>
      <c r="D1818" s="72"/>
    </row>
    <row r="1819" spans="2:4" ht="12.75" x14ac:dyDescent="0.2">
      <c r="B1819" s="72"/>
      <c r="C1819" s="72"/>
      <c r="D1819" s="72"/>
    </row>
    <row r="1820" spans="2:4" ht="12.75" x14ac:dyDescent="0.2">
      <c r="B1820" s="72"/>
      <c r="C1820" s="72"/>
      <c r="D1820" s="72"/>
    </row>
    <row r="1821" spans="2:4" ht="12.75" x14ac:dyDescent="0.2">
      <c r="B1821" s="72"/>
      <c r="C1821" s="72"/>
      <c r="D1821" s="72"/>
    </row>
    <row r="1822" spans="2:4" ht="12.75" x14ac:dyDescent="0.2">
      <c r="B1822" s="72"/>
      <c r="C1822" s="72"/>
      <c r="D1822" s="72"/>
    </row>
    <row r="1823" spans="2:4" ht="12.75" x14ac:dyDescent="0.2">
      <c r="B1823" s="72"/>
      <c r="C1823" s="72"/>
      <c r="D1823" s="72"/>
    </row>
    <row r="1824" spans="2:4" ht="12.75" x14ac:dyDescent="0.2">
      <c r="B1824" s="72"/>
      <c r="C1824" s="72"/>
      <c r="D1824" s="72"/>
    </row>
    <row r="1825" spans="2:4" ht="12.75" x14ac:dyDescent="0.2">
      <c r="B1825" s="72"/>
      <c r="C1825" s="72"/>
      <c r="D1825" s="72"/>
    </row>
    <row r="1826" spans="2:4" ht="12.75" x14ac:dyDescent="0.2">
      <c r="B1826" s="72"/>
      <c r="C1826" s="72"/>
      <c r="D1826" s="72"/>
    </row>
    <row r="1827" spans="2:4" ht="12.75" x14ac:dyDescent="0.2">
      <c r="B1827" s="72"/>
      <c r="C1827" s="72"/>
      <c r="D1827" s="72"/>
    </row>
    <row r="1828" spans="2:4" ht="12.75" x14ac:dyDescent="0.2">
      <c r="B1828" s="72"/>
      <c r="C1828" s="72"/>
      <c r="D1828" s="72"/>
    </row>
    <row r="1829" spans="2:4" ht="12.75" x14ac:dyDescent="0.2">
      <c r="B1829" s="72"/>
      <c r="C1829" s="72"/>
      <c r="D1829" s="72"/>
    </row>
    <row r="1830" spans="2:4" ht="12.75" x14ac:dyDescent="0.2">
      <c r="B1830" s="72"/>
      <c r="C1830" s="72"/>
      <c r="D1830" s="72"/>
    </row>
    <row r="1831" spans="2:4" ht="12.75" x14ac:dyDescent="0.2">
      <c r="B1831" s="72"/>
      <c r="C1831" s="72"/>
      <c r="D1831" s="72"/>
    </row>
    <row r="1832" spans="2:4" ht="12.75" x14ac:dyDescent="0.2">
      <c r="B1832" s="72"/>
      <c r="C1832" s="72"/>
      <c r="D1832" s="72"/>
    </row>
    <row r="1833" spans="2:4" ht="12.75" x14ac:dyDescent="0.2">
      <c r="B1833" s="72"/>
      <c r="C1833" s="72"/>
      <c r="D1833" s="72"/>
    </row>
    <row r="1834" spans="2:4" ht="12.75" x14ac:dyDescent="0.2">
      <c r="B1834" s="72"/>
      <c r="C1834" s="72"/>
      <c r="D1834" s="72"/>
    </row>
    <row r="1835" spans="2:4" ht="12.75" x14ac:dyDescent="0.2">
      <c r="B1835" s="72"/>
      <c r="C1835" s="72"/>
      <c r="D1835" s="72"/>
    </row>
    <row r="1836" spans="2:4" ht="12.75" x14ac:dyDescent="0.2">
      <c r="B1836" s="72"/>
      <c r="C1836" s="72"/>
      <c r="D1836" s="72"/>
    </row>
    <row r="1837" spans="2:4" ht="12.75" x14ac:dyDescent="0.2">
      <c r="B1837" s="72"/>
      <c r="C1837" s="72"/>
      <c r="D1837" s="72"/>
    </row>
    <row r="1838" spans="2:4" ht="12.75" x14ac:dyDescent="0.2">
      <c r="B1838" s="72"/>
      <c r="C1838" s="72"/>
      <c r="D1838" s="72"/>
    </row>
    <row r="1839" spans="2:4" ht="12.75" x14ac:dyDescent="0.2">
      <c r="B1839" s="72"/>
      <c r="C1839" s="72"/>
      <c r="D1839" s="72"/>
    </row>
    <row r="1840" spans="2:4" ht="12.75" x14ac:dyDescent="0.2">
      <c r="B1840" s="72"/>
      <c r="C1840" s="72"/>
      <c r="D1840" s="72"/>
    </row>
    <row r="1841" spans="2:4" ht="12.75" x14ac:dyDescent="0.2">
      <c r="B1841" s="72"/>
      <c r="C1841" s="72"/>
      <c r="D1841" s="72"/>
    </row>
    <row r="1842" spans="2:4" ht="12.75" x14ac:dyDescent="0.2">
      <c r="B1842" s="72"/>
      <c r="C1842" s="72"/>
      <c r="D1842" s="72"/>
    </row>
    <row r="1843" spans="2:4" ht="12.75" x14ac:dyDescent="0.2">
      <c r="B1843" s="72"/>
      <c r="C1843" s="72"/>
      <c r="D1843" s="72"/>
    </row>
    <row r="1844" spans="2:4" ht="12.75" x14ac:dyDescent="0.2">
      <c r="B1844" s="72"/>
      <c r="C1844" s="72"/>
      <c r="D1844" s="72"/>
    </row>
    <row r="1845" spans="2:4" ht="12.75" x14ac:dyDescent="0.2">
      <c r="B1845" s="72"/>
      <c r="C1845" s="72"/>
      <c r="D1845" s="72"/>
    </row>
    <row r="1846" spans="2:4" ht="12.75" x14ac:dyDescent="0.2">
      <c r="B1846" s="72"/>
      <c r="C1846" s="72"/>
      <c r="D1846" s="72"/>
    </row>
    <row r="1847" spans="2:4" ht="12.75" x14ac:dyDescent="0.2">
      <c r="B1847" s="72"/>
      <c r="C1847" s="72"/>
      <c r="D1847" s="72"/>
    </row>
    <row r="1848" spans="2:4" ht="12.75" x14ac:dyDescent="0.2">
      <c r="B1848" s="72"/>
      <c r="C1848" s="72"/>
      <c r="D1848" s="72"/>
    </row>
    <row r="1849" spans="2:4" ht="12.75" x14ac:dyDescent="0.2">
      <c r="B1849" s="72"/>
      <c r="C1849" s="72"/>
      <c r="D1849" s="72"/>
    </row>
    <row r="1850" spans="2:4" ht="12.75" x14ac:dyDescent="0.2">
      <c r="B1850" s="72"/>
      <c r="C1850" s="72"/>
      <c r="D1850" s="72"/>
    </row>
    <row r="1851" spans="2:4" ht="12.75" x14ac:dyDescent="0.2">
      <c r="B1851" s="72"/>
      <c r="C1851" s="72"/>
      <c r="D1851" s="72"/>
    </row>
    <row r="1852" spans="2:4" ht="12.75" x14ac:dyDescent="0.2">
      <c r="B1852" s="72"/>
      <c r="C1852" s="72"/>
      <c r="D1852" s="72"/>
    </row>
    <row r="1853" spans="2:4" ht="12.75" x14ac:dyDescent="0.2">
      <c r="B1853" s="72"/>
      <c r="C1853" s="72"/>
      <c r="D1853" s="72"/>
    </row>
    <row r="1854" spans="2:4" ht="12.75" x14ac:dyDescent="0.2">
      <c r="B1854" s="72"/>
      <c r="C1854" s="72"/>
      <c r="D1854" s="72"/>
    </row>
    <row r="1855" spans="2:4" ht="12.75" x14ac:dyDescent="0.2">
      <c r="B1855" s="72"/>
      <c r="C1855" s="72"/>
      <c r="D1855" s="72"/>
    </row>
    <row r="1856" spans="2:4" ht="12.75" x14ac:dyDescent="0.2">
      <c r="B1856" s="72"/>
      <c r="C1856" s="72"/>
      <c r="D1856" s="72"/>
    </row>
    <row r="1857" spans="2:4" ht="12.75" x14ac:dyDescent="0.2">
      <c r="B1857" s="72"/>
      <c r="C1857" s="72"/>
      <c r="D1857" s="72"/>
    </row>
    <row r="1858" spans="2:4" ht="12.75" x14ac:dyDescent="0.2">
      <c r="B1858" s="72"/>
      <c r="C1858" s="72"/>
      <c r="D1858" s="72"/>
    </row>
    <row r="1859" spans="2:4" ht="12.75" x14ac:dyDescent="0.2">
      <c r="B1859" s="72"/>
      <c r="C1859" s="72"/>
      <c r="D1859" s="72"/>
    </row>
    <row r="1860" spans="2:4" ht="12.75" x14ac:dyDescent="0.2">
      <c r="B1860" s="72"/>
      <c r="C1860" s="72"/>
      <c r="D1860" s="72"/>
    </row>
    <row r="1861" spans="2:4" ht="12.75" x14ac:dyDescent="0.2">
      <c r="B1861" s="72"/>
      <c r="C1861" s="72"/>
      <c r="D1861" s="72"/>
    </row>
    <row r="1862" spans="2:4" ht="12.75" x14ac:dyDescent="0.2">
      <c r="B1862" s="72"/>
      <c r="C1862" s="72"/>
      <c r="D1862" s="72"/>
    </row>
    <row r="1863" spans="2:4" ht="12.75" x14ac:dyDescent="0.2">
      <c r="B1863" s="72"/>
      <c r="C1863" s="72"/>
      <c r="D1863" s="72"/>
    </row>
    <row r="1864" spans="2:4" ht="12.75" x14ac:dyDescent="0.2">
      <c r="B1864" s="72"/>
      <c r="C1864" s="72"/>
      <c r="D1864" s="72"/>
    </row>
    <row r="1865" spans="2:4" ht="12.75" x14ac:dyDescent="0.2">
      <c r="B1865" s="72"/>
      <c r="C1865" s="72"/>
      <c r="D1865" s="72"/>
    </row>
    <row r="1866" spans="2:4" ht="12.75" x14ac:dyDescent="0.2">
      <c r="B1866" s="72"/>
      <c r="C1866" s="72"/>
      <c r="D1866" s="72"/>
    </row>
    <row r="1867" spans="2:4" ht="12.75" x14ac:dyDescent="0.2">
      <c r="B1867" s="72"/>
      <c r="C1867" s="72"/>
      <c r="D1867" s="72"/>
    </row>
    <row r="1868" spans="2:4" ht="12.75" x14ac:dyDescent="0.2">
      <c r="B1868" s="72"/>
      <c r="C1868" s="72"/>
      <c r="D1868" s="72"/>
    </row>
    <row r="1869" spans="2:4" ht="12.75" x14ac:dyDescent="0.2">
      <c r="B1869" s="72"/>
      <c r="C1869" s="72"/>
      <c r="D1869" s="72"/>
    </row>
    <row r="1870" spans="2:4" ht="12.75" x14ac:dyDescent="0.2">
      <c r="B1870" s="72"/>
      <c r="C1870" s="72"/>
      <c r="D1870" s="72"/>
    </row>
    <row r="1871" spans="2:4" ht="12.75" x14ac:dyDescent="0.2">
      <c r="B1871" s="72"/>
      <c r="C1871" s="72"/>
      <c r="D1871" s="72"/>
    </row>
    <row r="1872" spans="2:4" ht="12.75" x14ac:dyDescent="0.2">
      <c r="B1872" s="72"/>
      <c r="C1872" s="72"/>
      <c r="D1872" s="72"/>
    </row>
    <row r="1873" spans="2:4" ht="12.75" x14ac:dyDescent="0.2">
      <c r="B1873" s="72"/>
      <c r="C1873" s="72"/>
      <c r="D1873" s="72"/>
    </row>
    <row r="1874" spans="2:4" ht="12.75" x14ac:dyDescent="0.2">
      <c r="B1874" s="72"/>
      <c r="C1874" s="72"/>
      <c r="D1874" s="72"/>
    </row>
    <row r="1875" spans="2:4" ht="12.75" x14ac:dyDescent="0.2">
      <c r="B1875" s="72"/>
      <c r="C1875" s="72"/>
      <c r="D1875" s="72"/>
    </row>
    <row r="1876" spans="2:4" ht="12.75" x14ac:dyDescent="0.2">
      <c r="B1876" s="72"/>
      <c r="C1876" s="72"/>
      <c r="D1876" s="72"/>
    </row>
    <row r="1877" spans="2:4" ht="12.75" x14ac:dyDescent="0.2">
      <c r="B1877" s="72"/>
      <c r="C1877" s="72"/>
      <c r="D1877" s="72"/>
    </row>
    <row r="1878" spans="2:4" ht="12.75" x14ac:dyDescent="0.2">
      <c r="B1878" s="72"/>
      <c r="C1878" s="72"/>
      <c r="D1878" s="72"/>
    </row>
    <row r="1879" spans="2:4" ht="12.75" x14ac:dyDescent="0.2">
      <c r="B1879" s="72"/>
      <c r="C1879" s="72"/>
      <c r="D1879" s="72"/>
    </row>
    <row r="1880" spans="2:4" ht="12.75" x14ac:dyDescent="0.2">
      <c r="B1880" s="72"/>
      <c r="C1880" s="72"/>
      <c r="D1880" s="72"/>
    </row>
    <row r="1881" spans="2:4" ht="12.75" x14ac:dyDescent="0.2">
      <c r="B1881" s="72"/>
      <c r="C1881" s="72"/>
      <c r="D1881" s="72"/>
    </row>
    <row r="1882" spans="2:4" ht="12.75" x14ac:dyDescent="0.2">
      <c r="B1882" s="72"/>
      <c r="C1882" s="72"/>
      <c r="D1882" s="72"/>
    </row>
    <row r="1883" spans="2:4" ht="12.75" x14ac:dyDescent="0.2">
      <c r="B1883" s="72"/>
      <c r="C1883" s="72"/>
      <c r="D1883" s="72"/>
    </row>
    <row r="1884" spans="2:4" ht="12.75" x14ac:dyDescent="0.2">
      <c r="B1884" s="72"/>
      <c r="C1884" s="72"/>
      <c r="D1884" s="72"/>
    </row>
    <row r="1885" spans="2:4" ht="12.75" x14ac:dyDescent="0.2">
      <c r="B1885" s="72"/>
      <c r="C1885" s="72"/>
      <c r="D1885" s="72"/>
    </row>
    <row r="1886" spans="2:4" ht="12.75" x14ac:dyDescent="0.2">
      <c r="B1886" s="72"/>
      <c r="C1886" s="72"/>
      <c r="D1886" s="72"/>
    </row>
    <row r="1887" spans="2:4" ht="12.75" x14ac:dyDescent="0.2">
      <c r="B1887" s="72"/>
      <c r="C1887" s="72"/>
      <c r="D1887" s="72"/>
    </row>
    <row r="1888" spans="2:4" ht="12.75" x14ac:dyDescent="0.2">
      <c r="B1888" s="72"/>
      <c r="C1888" s="72"/>
      <c r="D1888" s="72"/>
    </row>
    <row r="1889" spans="2:4" ht="12.75" x14ac:dyDescent="0.2">
      <c r="B1889" s="72"/>
      <c r="C1889" s="72"/>
      <c r="D1889" s="72"/>
    </row>
    <row r="1890" spans="2:4" ht="12.75" x14ac:dyDescent="0.2">
      <c r="B1890" s="72"/>
      <c r="C1890" s="72"/>
      <c r="D1890" s="72"/>
    </row>
    <row r="1891" spans="2:4" ht="12.75" x14ac:dyDescent="0.2">
      <c r="B1891" s="72"/>
      <c r="C1891" s="72"/>
      <c r="D1891" s="72"/>
    </row>
    <row r="1892" spans="2:4" ht="12.75" x14ac:dyDescent="0.2">
      <c r="B1892" s="72"/>
      <c r="C1892" s="72"/>
      <c r="D1892" s="72"/>
    </row>
    <row r="1893" spans="2:4" ht="12.75" x14ac:dyDescent="0.2">
      <c r="B1893" s="72"/>
      <c r="C1893" s="72"/>
      <c r="D1893" s="72"/>
    </row>
    <row r="1894" spans="2:4" ht="12.75" x14ac:dyDescent="0.2">
      <c r="B1894" s="72"/>
      <c r="C1894" s="72"/>
      <c r="D1894" s="72"/>
    </row>
    <row r="1895" spans="2:4" ht="12.75" x14ac:dyDescent="0.2">
      <c r="B1895" s="72"/>
      <c r="C1895" s="72"/>
      <c r="D1895" s="72"/>
    </row>
    <row r="1896" spans="2:4" ht="12.75" x14ac:dyDescent="0.2">
      <c r="B1896" s="72"/>
      <c r="C1896" s="72"/>
      <c r="D1896" s="72"/>
    </row>
    <row r="1897" spans="2:4" ht="12.75" x14ac:dyDescent="0.2">
      <c r="B1897" s="72"/>
      <c r="C1897" s="72"/>
      <c r="D1897" s="72"/>
    </row>
    <row r="1898" spans="2:4" ht="12.75" x14ac:dyDescent="0.2">
      <c r="B1898" s="72"/>
      <c r="C1898" s="72"/>
      <c r="D1898" s="72"/>
    </row>
    <row r="1899" spans="2:4" ht="12.75" x14ac:dyDescent="0.2">
      <c r="B1899" s="72"/>
      <c r="C1899" s="72"/>
      <c r="D1899" s="72"/>
    </row>
    <row r="1900" spans="2:4" ht="12.75" x14ac:dyDescent="0.2">
      <c r="B1900" s="72"/>
      <c r="C1900" s="72"/>
      <c r="D1900" s="72"/>
    </row>
    <row r="1901" spans="2:4" ht="12.75" x14ac:dyDescent="0.2">
      <c r="B1901" s="72"/>
      <c r="C1901" s="72"/>
      <c r="D1901" s="72"/>
    </row>
    <row r="1902" spans="2:4" ht="12.75" x14ac:dyDescent="0.2">
      <c r="B1902" s="72"/>
      <c r="C1902" s="72"/>
      <c r="D1902" s="72"/>
    </row>
    <row r="1903" spans="2:4" ht="12.75" x14ac:dyDescent="0.2">
      <c r="B1903" s="72"/>
      <c r="C1903" s="72"/>
      <c r="D1903" s="72"/>
    </row>
    <row r="1904" spans="2:4" ht="12.75" x14ac:dyDescent="0.2">
      <c r="B1904" s="72"/>
      <c r="C1904" s="72"/>
      <c r="D1904" s="72"/>
    </row>
    <row r="1905" spans="2:4" ht="12.75" x14ac:dyDescent="0.2">
      <c r="B1905" s="72"/>
      <c r="C1905" s="72"/>
      <c r="D1905" s="72"/>
    </row>
    <row r="1906" spans="2:4" ht="12.75" x14ac:dyDescent="0.2">
      <c r="B1906" s="72"/>
      <c r="C1906" s="72"/>
      <c r="D1906" s="72"/>
    </row>
    <row r="1907" spans="2:4" ht="12.75" x14ac:dyDescent="0.2">
      <c r="B1907" s="72"/>
      <c r="C1907" s="72"/>
      <c r="D1907" s="72"/>
    </row>
    <row r="1908" spans="2:4" ht="12.75" x14ac:dyDescent="0.2">
      <c r="B1908" s="72"/>
      <c r="C1908" s="72"/>
      <c r="D1908" s="72"/>
    </row>
    <row r="1909" spans="2:4" ht="12.75" x14ac:dyDescent="0.2">
      <c r="B1909" s="72"/>
      <c r="C1909" s="72"/>
      <c r="D1909" s="72"/>
    </row>
    <row r="1910" spans="2:4" ht="12.75" x14ac:dyDescent="0.2">
      <c r="B1910" s="72"/>
      <c r="C1910" s="72"/>
      <c r="D1910" s="72"/>
    </row>
    <row r="1911" spans="2:4" ht="12.75" x14ac:dyDescent="0.2">
      <c r="B1911" s="72"/>
      <c r="C1911" s="72"/>
      <c r="D1911" s="72"/>
    </row>
    <row r="1912" spans="2:4" ht="12.75" x14ac:dyDescent="0.2">
      <c r="B1912" s="72"/>
      <c r="C1912" s="72"/>
      <c r="D1912" s="72"/>
    </row>
    <row r="1913" spans="2:4" ht="12.75" x14ac:dyDescent="0.2">
      <c r="B1913" s="72"/>
      <c r="C1913" s="72"/>
      <c r="D1913" s="72"/>
    </row>
    <row r="1914" spans="2:4" ht="12.75" x14ac:dyDescent="0.2">
      <c r="B1914" s="72"/>
      <c r="C1914" s="72"/>
      <c r="D1914" s="72"/>
    </row>
    <row r="1915" spans="2:4" ht="12.75" x14ac:dyDescent="0.2">
      <c r="B1915" s="72"/>
      <c r="C1915" s="72"/>
      <c r="D1915" s="72"/>
    </row>
    <row r="1916" spans="2:4" ht="12.75" x14ac:dyDescent="0.2">
      <c r="B1916" s="72"/>
      <c r="C1916" s="72"/>
      <c r="D1916" s="72"/>
    </row>
    <row r="1917" spans="2:4" ht="12.75" x14ac:dyDescent="0.2">
      <c r="B1917" s="72"/>
      <c r="C1917" s="72"/>
      <c r="D1917" s="72"/>
    </row>
    <row r="1918" spans="2:4" ht="12.75" x14ac:dyDescent="0.2">
      <c r="B1918" s="72"/>
      <c r="C1918" s="72"/>
      <c r="D1918" s="72"/>
    </row>
    <row r="1919" spans="2:4" ht="12.75" x14ac:dyDescent="0.2">
      <c r="B1919" s="72"/>
      <c r="C1919" s="72"/>
      <c r="D1919" s="72"/>
    </row>
    <row r="1920" spans="2:4" ht="12.75" x14ac:dyDescent="0.2">
      <c r="B1920" s="72"/>
      <c r="C1920" s="72"/>
      <c r="D1920" s="72"/>
    </row>
    <row r="1921" spans="2:4" ht="12.75" x14ac:dyDescent="0.2">
      <c r="B1921" s="72"/>
      <c r="C1921" s="72"/>
      <c r="D1921" s="72"/>
    </row>
    <row r="1922" spans="2:4" ht="12.75" x14ac:dyDescent="0.2">
      <c r="B1922" s="72"/>
      <c r="C1922" s="72"/>
      <c r="D1922" s="72"/>
    </row>
    <row r="1923" spans="2:4" ht="12.75" x14ac:dyDescent="0.2">
      <c r="B1923" s="72"/>
      <c r="C1923" s="72"/>
      <c r="D1923" s="72"/>
    </row>
    <row r="1924" spans="2:4" ht="12.75" x14ac:dyDescent="0.2">
      <c r="B1924" s="72"/>
      <c r="C1924" s="72"/>
      <c r="D1924" s="72"/>
    </row>
    <row r="1925" spans="2:4" ht="12.75" x14ac:dyDescent="0.2">
      <c r="B1925" s="72"/>
      <c r="C1925" s="72"/>
      <c r="D1925" s="72"/>
    </row>
    <row r="1926" spans="2:4" ht="12.75" x14ac:dyDescent="0.2">
      <c r="B1926" s="72"/>
      <c r="C1926" s="72"/>
      <c r="D1926" s="72"/>
    </row>
    <row r="1927" spans="2:4" ht="12.75" x14ac:dyDescent="0.2">
      <c r="B1927" s="72"/>
      <c r="C1927" s="72"/>
      <c r="D1927" s="72"/>
    </row>
    <row r="1928" spans="2:4" ht="12.75" x14ac:dyDescent="0.2">
      <c r="B1928" s="72"/>
      <c r="C1928" s="72"/>
      <c r="D1928" s="72"/>
    </row>
    <row r="1929" spans="2:4" ht="12.75" x14ac:dyDescent="0.2">
      <c r="B1929" s="72"/>
      <c r="C1929" s="72"/>
      <c r="D1929" s="72"/>
    </row>
    <row r="1930" spans="2:4" ht="12.75" x14ac:dyDescent="0.2">
      <c r="B1930" s="72"/>
      <c r="C1930" s="72"/>
      <c r="D1930" s="72"/>
    </row>
    <row r="1931" spans="2:4" ht="12.75" x14ac:dyDescent="0.2">
      <c r="B1931" s="72"/>
      <c r="C1931" s="72"/>
      <c r="D1931" s="72"/>
    </row>
    <row r="1932" spans="2:4" ht="12.75" x14ac:dyDescent="0.2">
      <c r="B1932" s="72"/>
      <c r="C1932" s="72"/>
      <c r="D1932" s="72"/>
    </row>
    <row r="1933" spans="2:4" ht="12.75" x14ac:dyDescent="0.2">
      <c r="B1933" s="72"/>
      <c r="C1933" s="72"/>
      <c r="D1933" s="72"/>
    </row>
    <row r="1934" spans="2:4" ht="12.75" x14ac:dyDescent="0.2">
      <c r="B1934" s="72"/>
      <c r="C1934" s="72"/>
      <c r="D1934" s="72"/>
    </row>
    <row r="1935" spans="2:4" ht="12.75" x14ac:dyDescent="0.2">
      <c r="B1935" s="72"/>
      <c r="C1935" s="72"/>
      <c r="D1935" s="72"/>
    </row>
    <row r="1936" spans="2:4" ht="12.75" x14ac:dyDescent="0.2">
      <c r="B1936" s="72"/>
      <c r="C1936" s="72"/>
      <c r="D1936" s="72"/>
    </row>
    <row r="1937" spans="2:4" ht="12.75" x14ac:dyDescent="0.2">
      <c r="B1937" s="72"/>
      <c r="C1937" s="72"/>
      <c r="D1937" s="72"/>
    </row>
    <row r="1938" spans="2:4" ht="12.75" x14ac:dyDescent="0.2">
      <c r="B1938" s="72"/>
      <c r="C1938" s="72"/>
      <c r="D1938" s="72"/>
    </row>
    <row r="1939" spans="2:4" ht="12.75" x14ac:dyDescent="0.2">
      <c r="B1939" s="72"/>
      <c r="C1939" s="72"/>
      <c r="D1939" s="72"/>
    </row>
    <row r="1940" spans="2:4" ht="12.75" x14ac:dyDescent="0.2">
      <c r="B1940" s="72"/>
      <c r="C1940" s="72"/>
      <c r="D1940" s="72"/>
    </row>
    <row r="1941" spans="2:4" ht="12.75" x14ac:dyDescent="0.2">
      <c r="B1941" s="72"/>
      <c r="C1941" s="72"/>
      <c r="D1941" s="72"/>
    </row>
    <row r="1942" spans="2:4" ht="12.75" x14ac:dyDescent="0.2">
      <c r="B1942" s="72"/>
      <c r="C1942" s="72"/>
      <c r="D1942" s="72"/>
    </row>
    <row r="1943" spans="2:4" ht="12.75" x14ac:dyDescent="0.2">
      <c r="B1943" s="72"/>
      <c r="C1943" s="72"/>
      <c r="D1943" s="72"/>
    </row>
    <row r="1944" spans="2:4" ht="12.75" x14ac:dyDescent="0.2">
      <c r="B1944" s="72"/>
      <c r="C1944" s="72"/>
      <c r="D1944" s="72"/>
    </row>
    <row r="1945" spans="2:4" ht="12.75" x14ac:dyDescent="0.2">
      <c r="B1945" s="72"/>
      <c r="C1945" s="72"/>
      <c r="D1945" s="72"/>
    </row>
    <row r="1946" spans="2:4" ht="12.75" x14ac:dyDescent="0.2">
      <c r="B1946" s="72"/>
      <c r="C1946" s="72"/>
      <c r="D1946" s="72"/>
    </row>
    <row r="1947" spans="2:4" ht="12.75" x14ac:dyDescent="0.2">
      <c r="B1947" s="72"/>
      <c r="C1947" s="72"/>
      <c r="D1947" s="72"/>
    </row>
    <row r="1948" spans="2:4" ht="12.75" x14ac:dyDescent="0.2">
      <c r="B1948" s="72"/>
      <c r="C1948" s="72"/>
      <c r="D1948" s="72"/>
    </row>
    <row r="1949" spans="2:4" ht="12.75" x14ac:dyDescent="0.2">
      <c r="B1949" s="72"/>
      <c r="C1949" s="72"/>
      <c r="D1949" s="72"/>
    </row>
    <row r="1950" spans="2:4" ht="12.75" x14ac:dyDescent="0.2">
      <c r="B1950" s="72"/>
      <c r="C1950" s="72"/>
      <c r="D1950" s="72"/>
    </row>
    <row r="1951" spans="2:4" ht="12.75" x14ac:dyDescent="0.2">
      <c r="B1951" s="72"/>
      <c r="C1951" s="72"/>
      <c r="D1951" s="72"/>
    </row>
    <row r="1952" spans="2:4" ht="12.75" x14ac:dyDescent="0.2">
      <c r="B1952" s="72"/>
      <c r="C1952" s="72"/>
      <c r="D1952" s="72"/>
    </row>
    <row r="1953" spans="2:4" ht="12.75" x14ac:dyDescent="0.2">
      <c r="B1953" s="72"/>
      <c r="C1953" s="72"/>
      <c r="D1953" s="72"/>
    </row>
    <row r="1954" spans="2:4" ht="12.75" x14ac:dyDescent="0.2">
      <c r="B1954" s="72"/>
      <c r="C1954" s="72"/>
      <c r="D1954" s="72"/>
    </row>
    <row r="1955" spans="2:4" ht="12.75" x14ac:dyDescent="0.2">
      <c r="B1955" s="72"/>
      <c r="C1955" s="72"/>
      <c r="D1955" s="72"/>
    </row>
    <row r="1956" spans="2:4" ht="12.75" x14ac:dyDescent="0.2">
      <c r="B1956" s="72"/>
      <c r="C1956" s="72"/>
      <c r="D1956" s="72"/>
    </row>
    <row r="1957" spans="2:4" ht="12.75" x14ac:dyDescent="0.2">
      <c r="B1957" s="72"/>
      <c r="C1957" s="72"/>
      <c r="D1957" s="72"/>
    </row>
    <row r="1958" spans="2:4" ht="12.75" x14ac:dyDescent="0.2">
      <c r="B1958" s="72"/>
      <c r="C1958" s="72"/>
      <c r="D1958" s="72"/>
    </row>
    <row r="1959" spans="2:4" ht="12.75" x14ac:dyDescent="0.2">
      <c r="B1959" s="72"/>
      <c r="C1959" s="72"/>
      <c r="D1959" s="72"/>
    </row>
    <row r="1960" spans="2:4" ht="12.75" x14ac:dyDescent="0.2">
      <c r="B1960" s="72"/>
      <c r="C1960" s="72"/>
      <c r="D1960" s="72"/>
    </row>
    <row r="1961" spans="2:4" ht="12.75" x14ac:dyDescent="0.2">
      <c r="B1961" s="72"/>
      <c r="C1961" s="72"/>
      <c r="D1961" s="72"/>
    </row>
    <row r="1962" spans="2:4" ht="12.75" x14ac:dyDescent="0.2">
      <c r="B1962" s="72"/>
      <c r="C1962" s="72"/>
      <c r="D1962" s="72"/>
    </row>
    <row r="1963" spans="2:4" ht="12.75" x14ac:dyDescent="0.2">
      <c r="B1963" s="72"/>
      <c r="C1963" s="72"/>
      <c r="D1963" s="72"/>
    </row>
    <row r="1964" spans="2:4" ht="12.75" x14ac:dyDescent="0.2">
      <c r="B1964" s="72"/>
      <c r="C1964" s="72"/>
      <c r="D1964" s="72"/>
    </row>
    <row r="1965" spans="2:4" ht="12.75" x14ac:dyDescent="0.2">
      <c r="B1965" s="72"/>
      <c r="C1965" s="72"/>
      <c r="D1965" s="72"/>
    </row>
    <row r="1966" spans="2:4" ht="12.75" x14ac:dyDescent="0.2">
      <c r="B1966" s="72"/>
      <c r="C1966" s="72"/>
      <c r="D1966" s="72"/>
    </row>
    <row r="1967" spans="2:4" ht="12.75" x14ac:dyDescent="0.2">
      <c r="B1967" s="72"/>
      <c r="C1967" s="72"/>
      <c r="D1967" s="72"/>
    </row>
    <row r="1968" spans="2:4" ht="12.75" x14ac:dyDescent="0.2">
      <c r="B1968" s="72"/>
      <c r="C1968" s="72"/>
      <c r="D1968" s="72"/>
    </row>
    <row r="1969" spans="2:4" ht="12.75" x14ac:dyDescent="0.2">
      <c r="B1969" s="72"/>
      <c r="C1969" s="72"/>
      <c r="D1969" s="72"/>
    </row>
    <row r="1970" spans="2:4" ht="12.75" x14ac:dyDescent="0.2">
      <c r="B1970" s="72"/>
      <c r="C1970" s="72"/>
      <c r="D1970" s="72"/>
    </row>
    <row r="1971" spans="2:4" ht="12.75" x14ac:dyDescent="0.2">
      <c r="B1971" s="72"/>
      <c r="C1971" s="72"/>
      <c r="D1971" s="72"/>
    </row>
    <row r="1972" spans="2:4" ht="12.75" x14ac:dyDescent="0.2">
      <c r="B1972" s="72"/>
      <c r="C1972" s="72"/>
      <c r="D1972" s="72"/>
    </row>
    <row r="1973" spans="2:4" ht="12.75" x14ac:dyDescent="0.2">
      <c r="B1973" s="72"/>
      <c r="C1973" s="72"/>
      <c r="D1973" s="72"/>
    </row>
    <row r="1974" spans="2:4" ht="12.75" x14ac:dyDescent="0.2">
      <c r="B1974" s="72"/>
      <c r="C1974" s="72"/>
      <c r="D1974" s="72"/>
    </row>
    <row r="1975" spans="2:4" ht="12.75" x14ac:dyDescent="0.2">
      <c r="B1975" s="72"/>
      <c r="C1975" s="72"/>
      <c r="D1975" s="72"/>
    </row>
    <row r="1976" spans="2:4" ht="12.75" x14ac:dyDescent="0.2">
      <c r="B1976" s="72"/>
      <c r="C1976" s="72"/>
      <c r="D1976" s="72"/>
    </row>
    <row r="1977" spans="2:4" ht="12.75" x14ac:dyDescent="0.2">
      <c r="B1977" s="72"/>
      <c r="C1977" s="72"/>
      <c r="D1977" s="72"/>
    </row>
    <row r="1978" spans="2:4" ht="12.75" x14ac:dyDescent="0.2">
      <c r="B1978" s="72"/>
      <c r="C1978" s="72"/>
      <c r="D1978" s="72"/>
    </row>
    <row r="1979" spans="2:4" ht="12.75" x14ac:dyDescent="0.2">
      <c r="B1979" s="72"/>
      <c r="C1979" s="72"/>
      <c r="D1979" s="72"/>
    </row>
    <row r="1980" spans="2:4" ht="12.75" x14ac:dyDescent="0.2">
      <c r="B1980" s="72"/>
      <c r="C1980" s="72"/>
      <c r="D1980" s="72"/>
    </row>
    <row r="1981" spans="2:4" ht="12.75" x14ac:dyDescent="0.2">
      <c r="B1981" s="72"/>
      <c r="C1981" s="72"/>
      <c r="D1981" s="72"/>
    </row>
    <row r="1982" spans="2:4" ht="12.75" x14ac:dyDescent="0.2">
      <c r="B1982" s="72"/>
      <c r="C1982" s="72"/>
      <c r="D1982" s="72"/>
    </row>
    <row r="1983" spans="2:4" ht="12.75" x14ac:dyDescent="0.2">
      <c r="B1983" s="72"/>
      <c r="C1983" s="72"/>
      <c r="D1983" s="72"/>
    </row>
    <row r="1984" spans="2:4" ht="12.75" x14ac:dyDescent="0.2">
      <c r="B1984" s="72"/>
      <c r="C1984" s="72"/>
      <c r="D1984" s="72"/>
    </row>
    <row r="1985" spans="2:4" ht="12.75" x14ac:dyDescent="0.2">
      <c r="B1985" s="72"/>
      <c r="C1985" s="72"/>
      <c r="D1985" s="72"/>
    </row>
    <row r="1986" spans="2:4" ht="12.75" x14ac:dyDescent="0.2">
      <c r="B1986" s="72"/>
      <c r="C1986" s="72"/>
      <c r="D1986" s="72"/>
    </row>
    <row r="1987" spans="2:4" ht="12.75" x14ac:dyDescent="0.2">
      <c r="B1987" s="72"/>
      <c r="C1987" s="72"/>
      <c r="D1987" s="72"/>
    </row>
    <row r="1988" spans="2:4" ht="12.75" x14ac:dyDescent="0.2">
      <c r="B1988" s="72"/>
      <c r="C1988" s="72"/>
      <c r="D1988" s="72"/>
    </row>
    <row r="1989" spans="2:4" ht="12.75" x14ac:dyDescent="0.2">
      <c r="B1989" s="72"/>
      <c r="C1989" s="72"/>
      <c r="D1989" s="72"/>
    </row>
    <row r="1990" spans="2:4" ht="12.75" x14ac:dyDescent="0.2">
      <c r="B1990" s="72"/>
      <c r="C1990" s="72"/>
      <c r="D1990" s="72"/>
    </row>
    <row r="1991" spans="2:4" ht="12.75" x14ac:dyDescent="0.2">
      <c r="B1991" s="72"/>
      <c r="C1991" s="72"/>
      <c r="D1991" s="72"/>
    </row>
    <row r="1992" spans="2:4" ht="12.75" x14ac:dyDescent="0.2">
      <c r="B1992" s="72"/>
      <c r="C1992" s="72"/>
      <c r="D1992" s="72"/>
    </row>
    <row r="1993" spans="2:4" ht="12.75" x14ac:dyDescent="0.2">
      <c r="B1993" s="72"/>
      <c r="C1993" s="72"/>
      <c r="D1993" s="72"/>
    </row>
    <row r="1994" spans="2:4" ht="12.75" x14ac:dyDescent="0.2">
      <c r="B1994" s="72"/>
      <c r="C1994" s="72"/>
      <c r="D1994" s="72"/>
    </row>
    <row r="1995" spans="2:4" ht="12.75" x14ac:dyDescent="0.2">
      <c r="B1995" s="72"/>
      <c r="C1995" s="72"/>
      <c r="D1995" s="72"/>
    </row>
    <row r="1996" spans="2:4" ht="12.75" x14ac:dyDescent="0.2">
      <c r="B1996" s="72"/>
      <c r="C1996" s="72"/>
      <c r="D1996" s="72"/>
    </row>
    <row r="1997" spans="2:4" ht="12.75" x14ac:dyDescent="0.2">
      <c r="B1997" s="72"/>
      <c r="C1997" s="72"/>
      <c r="D1997" s="72"/>
    </row>
    <row r="1998" spans="2:4" ht="12.75" x14ac:dyDescent="0.2">
      <c r="B1998" s="72"/>
      <c r="C1998" s="72"/>
      <c r="D1998" s="72"/>
    </row>
    <row r="1999" spans="2:4" ht="12.75" x14ac:dyDescent="0.2">
      <c r="B1999" s="72"/>
      <c r="C1999" s="72"/>
      <c r="D1999" s="72"/>
    </row>
    <row r="2000" spans="2:4" ht="12.75" x14ac:dyDescent="0.2">
      <c r="B2000" s="72"/>
      <c r="C2000" s="72"/>
      <c r="D2000" s="72"/>
    </row>
    <row r="2001" spans="2:4" ht="12.75" x14ac:dyDescent="0.2">
      <c r="B2001" s="72"/>
      <c r="C2001" s="72"/>
      <c r="D2001" s="72"/>
    </row>
    <row r="2002" spans="2:4" ht="12.75" x14ac:dyDescent="0.2">
      <c r="B2002" s="72"/>
      <c r="C2002" s="72"/>
      <c r="D2002" s="72"/>
    </row>
    <row r="2003" spans="2:4" ht="12.75" x14ac:dyDescent="0.2">
      <c r="B2003" s="72"/>
      <c r="C2003" s="72"/>
      <c r="D2003" s="72"/>
    </row>
    <row r="2004" spans="2:4" ht="12.75" x14ac:dyDescent="0.2">
      <c r="B2004" s="72"/>
      <c r="C2004" s="72"/>
      <c r="D2004" s="72"/>
    </row>
    <row r="2005" spans="2:4" ht="12.75" x14ac:dyDescent="0.2">
      <c r="B2005" s="72"/>
      <c r="C2005" s="72"/>
      <c r="D2005" s="72"/>
    </row>
    <row r="2006" spans="2:4" ht="12.75" x14ac:dyDescent="0.2">
      <c r="B2006" s="72"/>
      <c r="C2006" s="72"/>
      <c r="D2006" s="72"/>
    </row>
    <row r="2007" spans="2:4" ht="12.75" x14ac:dyDescent="0.2">
      <c r="B2007" s="72"/>
      <c r="C2007" s="72"/>
      <c r="D2007" s="72"/>
    </row>
    <row r="2008" spans="2:4" ht="12.75" x14ac:dyDescent="0.2">
      <c r="B2008" s="72"/>
      <c r="C2008" s="72"/>
      <c r="D2008" s="72"/>
    </row>
    <row r="2009" spans="2:4" ht="12.75" x14ac:dyDescent="0.2">
      <c r="B2009" s="72"/>
      <c r="C2009" s="72"/>
      <c r="D2009" s="72"/>
    </row>
    <row r="2010" spans="2:4" ht="12.75" x14ac:dyDescent="0.2">
      <c r="B2010" s="72"/>
      <c r="C2010" s="72"/>
      <c r="D2010" s="72"/>
    </row>
    <row r="2011" spans="2:4" ht="12.75" x14ac:dyDescent="0.2">
      <c r="B2011" s="72"/>
      <c r="C2011" s="72"/>
      <c r="D2011" s="72"/>
    </row>
    <row r="2012" spans="2:4" ht="12.75" x14ac:dyDescent="0.2">
      <c r="B2012" s="72"/>
      <c r="C2012" s="72"/>
      <c r="D2012" s="72"/>
    </row>
    <row r="2013" spans="2:4" ht="12.75" x14ac:dyDescent="0.2">
      <c r="B2013" s="72"/>
      <c r="C2013" s="72"/>
      <c r="D2013" s="72"/>
    </row>
    <row r="2014" spans="2:4" ht="12.75" x14ac:dyDescent="0.2">
      <c r="B2014" s="72"/>
      <c r="C2014" s="72"/>
      <c r="D2014" s="72"/>
    </row>
    <row r="2015" spans="2:4" ht="12.75" x14ac:dyDescent="0.2">
      <c r="B2015" s="72"/>
      <c r="C2015" s="72"/>
      <c r="D2015" s="72"/>
    </row>
    <row r="2016" spans="2:4" ht="12.75" x14ac:dyDescent="0.2">
      <c r="B2016" s="72"/>
      <c r="C2016" s="72"/>
      <c r="D2016" s="72"/>
    </row>
    <row r="2017" spans="2:4" ht="12.75" x14ac:dyDescent="0.2">
      <c r="B2017" s="72"/>
      <c r="C2017" s="72"/>
      <c r="D2017" s="72"/>
    </row>
    <row r="2018" spans="2:4" ht="12.75" x14ac:dyDescent="0.2">
      <c r="B2018" s="72"/>
      <c r="C2018" s="72"/>
      <c r="D2018" s="72"/>
    </row>
    <row r="2019" spans="2:4" ht="12.75" x14ac:dyDescent="0.2">
      <c r="B2019" s="72"/>
      <c r="C2019" s="72"/>
      <c r="D2019" s="72"/>
    </row>
    <row r="2020" spans="2:4" ht="12.75" x14ac:dyDescent="0.2">
      <c r="B2020" s="72"/>
      <c r="C2020" s="72"/>
      <c r="D2020" s="72"/>
    </row>
    <row r="2021" spans="2:4" ht="12.75" x14ac:dyDescent="0.2">
      <c r="B2021" s="72"/>
      <c r="C2021" s="72"/>
      <c r="D2021" s="72"/>
    </row>
    <row r="2022" spans="2:4" ht="12.75" x14ac:dyDescent="0.2">
      <c r="B2022" s="72"/>
      <c r="C2022" s="72"/>
      <c r="D2022" s="72"/>
    </row>
    <row r="2023" spans="2:4" ht="12.75" x14ac:dyDescent="0.2">
      <c r="B2023" s="72"/>
      <c r="C2023" s="72"/>
      <c r="D2023" s="72"/>
    </row>
    <row r="2024" spans="2:4" ht="12.75" x14ac:dyDescent="0.2">
      <c r="B2024" s="72"/>
      <c r="C2024" s="72"/>
      <c r="D2024" s="72"/>
    </row>
    <row r="2025" spans="2:4" ht="12.75" x14ac:dyDescent="0.2">
      <c r="B2025" s="72"/>
      <c r="C2025" s="72"/>
      <c r="D2025" s="72"/>
    </row>
    <row r="2026" spans="2:4" ht="12.75" x14ac:dyDescent="0.2">
      <c r="B2026" s="72"/>
      <c r="C2026" s="72"/>
      <c r="D2026" s="72"/>
    </row>
    <row r="2027" spans="2:4" ht="12.75" x14ac:dyDescent="0.2">
      <c r="B2027" s="72"/>
      <c r="C2027" s="72"/>
      <c r="D2027" s="72"/>
    </row>
    <row r="2028" spans="2:4" ht="12.75" x14ac:dyDescent="0.2">
      <c r="B2028" s="72"/>
      <c r="C2028" s="72"/>
      <c r="D2028" s="72"/>
    </row>
    <row r="2029" spans="2:4" ht="12.75" x14ac:dyDescent="0.2">
      <c r="B2029" s="72"/>
      <c r="C2029" s="72"/>
      <c r="D2029" s="72"/>
    </row>
    <row r="2030" spans="2:4" ht="12.75" x14ac:dyDescent="0.2">
      <c r="B2030" s="72"/>
      <c r="C2030" s="72"/>
      <c r="D2030" s="72"/>
    </row>
    <row r="2031" spans="2:4" ht="12.75" x14ac:dyDescent="0.2">
      <c r="B2031" s="72"/>
      <c r="C2031" s="72"/>
      <c r="D2031" s="72"/>
    </row>
    <row r="2032" spans="2:4" ht="12.75" x14ac:dyDescent="0.2">
      <c r="B2032" s="72"/>
      <c r="C2032" s="72"/>
      <c r="D2032" s="72"/>
    </row>
    <row r="2033" spans="2:4" ht="12.75" x14ac:dyDescent="0.2">
      <c r="B2033" s="72"/>
      <c r="C2033" s="72"/>
      <c r="D2033" s="72"/>
    </row>
    <row r="2034" spans="2:4" ht="12.75" x14ac:dyDescent="0.2">
      <c r="B2034" s="72"/>
      <c r="C2034" s="72"/>
      <c r="D2034" s="72"/>
    </row>
    <row r="2035" spans="2:4" ht="12.75" x14ac:dyDescent="0.2">
      <c r="B2035" s="72"/>
      <c r="C2035" s="72"/>
      <c r="D2035" s="72"/>
    </row>
    <row r="2036" spans="2:4" ht="12.75" x14ac:dyDescent="0.2">
      <c r="B2036" s="72"/>
      <c r="C2036" s="72"/>
      <c r="D2036" s="72"/>
    </row>
    <row r="2037" spans="2:4" ht="12.75" x14ac:dyDescent="0.2">
      <c r="B2037" s="72"/>
      <c r="C2037" s="72"/>
      <c r="D2037" s="72"/>
    </row>
    <row r="2038" spans="2:4" ht="12.75" x14ac:dyDescent="0.2">
      <c r="B2038" s="72"/>
      <c r="C2038" s="72"/>
      <c r="D2038" s="72"/>
    </row>
    <row r="2039" spans="2:4" ht="12.75" x14ac:dyDescent="0.2">
      <c r="B2039" s="72"/>
      <c r="C2039" s="72"/>
      <c r="D2039" s="72"/>
    </row>
    <row r="2040" spans="2:4" ht="12.75" x14ac:dyDescent="0.2">
      <c r="B2040" s="72"/>
      <c r="C2040" s="72"/>
      <c r="D2040" s="72"/>
    </row>
    <row r="2041" spans="2:4" ht="12.75" x14ac:dyDescent="0.2">
      <c r="B2041" s="72"/>
      <c r="C2041" s="72"/>
      <c r="D2041" s="72"/>
    </row>
    <row r="2042" spans="2:4" ht="12.75" x14ac:dyDescent="0.2">
      <c r="B2042" s="72"/>
      <c r="C2042" s="72"/>
      <c r="D2042" s="72"/>
    </row>
    <row r="2043" spans="2:4" ht="12.75" x14ac:dyDescent="0.2">
      <c r="B2043" s="72"/>
      <c r="C2043" s="72"/>
      <c r="D2043" s="72"/>
    </row>
    <row r="2044" spans="2:4" ht="12.75" x14ac:dyDescent="0.2">
      <c r="B2044" s="72"/>
      <c r="C2044" s="72"/>
      <c r="D2044" s="72"/>
    </row>
    <row r="2045" spans="2:4" ht="12.75" x14ac:dyDescent="0.2">
      <c r="B2045" s="72"/>
      <c r="C2045" s="72"/>
      <c r="D2045" s="72"/>
    </row>
    <row r="2046" spans="2:4" ht="12.75" x14ac:dyDescent="0.2">
      <c r="B2046" s="72"/>
      <c r="C2046" s="72"/>
      <c r="D2046" s="72"/>
    </row>
    <row r="2047" spans="2:4" ht="12.75" x14ac:dyDescent="0.2">
      <c r="B2047" s="72"/>
      <c r="C2047" s="72"/>
      <c r="D2047" s="72"/>
    </row>
    <row r="2048" spans="2:4" ht="12.75" x14ac:dyDescent="0.2">
      <c r="B2048" s="72"/>
      <c r="C2048" s="72"/>
      <c r="D2048" s="72"/>
    </row>
    <row r="2049" spans="2:4" ht="12.75" x14ac:dyDescent="0.2">
      <c r="B2049" s="72"/>
      <c r="C2049" s="72"/>
      <c r="D2049" s="72"/>
    </row>
    <row r="2050" spans="2:4" ht="12.75" x14ac:dyDescent="0.2">
      <c r="B2050" s="72"/>
      <c r="C2050" s="72"/>
      <c r="D2050" s="72"/>
    </row>
    <row r="2051" spans="2:4" ht="12.75" x14ac:dyDescent="0.2">
      <c r="B2051" s="72"/>
      <c r="C2051" s="72"/>
      <c r="D2051" s="72"/>
    </row>
    <row r="2052" spans="2:4" ht="12.75" x14ac:dyDescent="0.2">
      <c r="B2052" s="72"/>
      <c r="C2052" s="72"/>
      <c r="D2052" s="72"/>
    </row>
    <row r="2053" spans="2:4" ht="12.75" x14ac:dyDescent="0.2">
      <c r="B2053" s="72"/>
      <c r="C2053" s="72"/>
      <c r="D2053" s="72"/>
    </row>
    <row r="2054" spans="2:4" ht="12.75" x14ac:dyDescent="0.2">
      <c r="B2054" s="72"/>
      <c r="C2054" s="72"/>
      <c r="D2054" s="72"/>
    </row>
    <row r="2055" spans="2:4" ht="12.75" x14ac:dyDescent="0.2">
      <c r="B2055" s="72"/>
      <c r="C2055" s="72"/>
      <c r="D2055" s="72"/>
    </row>
    <row r="2056" spans="2:4" ht="12.75" x14ac:dyDescent="0.2">
      <c r="B2056" s="72"/>
      <c r="C2056" s="72"/>
      <c r="D2056" s="72"/>
    </row>
    <row r="2057" spans="2:4" ht="12.75" x14ac:dyDescent="0.2">
      <c r="B2057" s="72"/>
      <c r="C2057" s="72"/>
      <c r="D2057" s="72"/>
    </row>
    <row r="2058" spans="2:4" ht="12.75" x14ac:dyDescent="0.2">
      <c r="B2058" s="72"/>
      <c r="C2058" s="72"/>
      <c r="D2058" s="72"/>
    </row>
    <row r="2059" spans="2:4" ht="12.75" x14ac:dyDescent="0.2">
      <c r="B2059" s="72"/>
      <c r="C2059" s="72"/>
      <c r="D2059" s="72"/>
    </row>
    <row r="2060" spans="2:4" ht="12.75" x14ac:dyDescent="0.2">
      <c r="B2060" s="72"/>
      <c r="C2060" s="72"/>
      <c r="D2060" s="72"/>
    </row>
    <row r="2061" spans="2:4" ht="12.75" x14ac:dyDescent="0.2">
      <c r="B2061" s="72"/>
      <c r="C2061" s="72"/>
      <c r="D2061" s="72"/>
    </row>
    <row r="2062" spans="2:4" ht="12.75" x14ac:dyDescent="0.2">
      <c r="B2062" s="72"/>
      <c r="C2062" s="72"/>
      <c r="D2062" s="72"/>
    </row>
    <row r="2063" spans="2:4" ht="12.75" x14ac:dyDescent="0.2">
      <c r="B2063" s="72"/>
      <c r="C2063" s="72"/>
      <c r="D2063" s="72"/>
    </row>
    <row r="2064" spans="2:4" ht="12.75" x14ac:dyDescent="0.2">
      <c r="B2064" s="72"/>
      <c r="C2064" s="72"/>
      <c r="D2064" s="72"/>
    </row>
    <row r="2065" spans="2:4" ht="12.75" x14ac:dyDescent="0.2">
      <c r="B2065" s="72"/>
      <c r="C2065" s="72"/>
      <c r="D2065" s="72"/>
    </row>
    <row r="2066" spans="2:4" ht="12.75" x14ac:dyDescent="0.2">
      <c r="B2066" s="72"/>
      <c r="C2066" s="72"/>
      <c r="D2066" s="72"/>
    </row>
    <row r="2067" spans="2:4" ht="12.75" x14ac:dyDescent="0.2">
      <c r="B2067" s="72"/>
      <c r="C2067" s="72"/>
      <c r="D2067" s="72"/>
    </row>
    <row r="2068" spans="2:4" ht="12.75" x14ac:dyDescent="0.2">
      <c r="B2068" s="72"/>
      <c r="C2068" s="72"/>
      <c r="D2068" s="72"/>
    </row>
    <row r="2069" spans="2:4" ht="12.75" x14ac:dyDescent="0.2">
      <c r="B2069" s="72"/>
      <c r="C2069" s="72"/>
      <c r="D2069" s="72"/>
    </row>
    <row r="2070" spans="2:4" ht="12.75" x14ac:dyDescent="0.2">
      <c r="B2070" s="72"/>
      <c r="C2070" s="72"/>
      <c r="D2070" s="72"/>
    </row>
    <row r="2071" spans="2:4" ht="12.75" x14ac:dyDescent="0.2">
      <c r="B2071" s="72"/>
      <c r="C2071" s="72"/>
      <c r="D2071" s="72"/>
    </row>
    <row r="2072" spans="2:4" ht="12.75" x14ac:dyDescent="0.2">
      <c r="B2072" s="72"/>
      <c r="C2072" s="72"/>
      <c r="D2072" s="72"/>
    </row>
    <row r="2073" spans="2:4" ht="12.75" x14ac:dyDescent="0.2">
      <c r="B2073" s="72"/>
      <c r="C2073" s="72"/>
      <c r="D2073" s="72"/>
    </row>
    <row r="2074" spans="2:4" ht="12.75" x14ac:dyDescent="0.2">
      <c r="B2074" s="72"/>
      <c r="C2074" s="72"/>
      <c r="D2074" s="72"/>
    </row>
    <row r="2075" spans="2:4" ht="12.75" x14ac:dyDescent="0.2">
      <c r="B2075" s="72"/>
      <c r="C2075" s="72"/>
      <c r="D2075" s="72"/>
    </row>
    <row r="2076" spans="2:4" ht="12.75" x14ac:dyDescent="0.2">
      <c r="B2076" s="72"/>
      <c r="C2076" s="72"/>
      <c r="D2076" s="72"/>
    </row>
    <row r="2077" spans="2:4" ht="12.75" x14ac:dyDescent="0.2">
      <c r="B2077" s="72"/>
      <c r="C2077" s="72"/>
      <c r="D2077" s="72"/>
    </row>
    <row r="2078" spans="2:4" ht="12.75" x14ac:dyDescent="0.2">
      <c r="B2078" s="72"/>
      <c r="C2078" s="72"/>
      <c r="D2078" s="72"/>
    </row>
    <row r="2079" spans="2:4" ht="12.75" x14ac:dyDescent="0.2">
      <c r="B2079" s="72"/>
      <c r="C2079" s="72"/>
      <c r="D2079" s="72"/>
    </row>
    <row r="2080" spans="2:4" ht="12.75" x14ac:dyDescent="0.2">
      <c r="B2080" s="72"/>
      <c r="C2080" s="72"/>
      <c r="D2080" s="72"/>
    </row>
    <row r="2081" spans="2:4" ht="12.75" x14ac:dyDescent="0.2">
      <c r="B2081" s="72"/>
      <c r="C2081" s="72"/>
      <c r="D2081" s="72"/>
    </row>
    <row r="2082" spans="2:4" ht="12.75" x14ac:dyDescent="0.2">
      <c r="B2082" s="72"/>
      <c r="C2082" s="72"/>
      <c r="D2082" s="72"/>
    </row>
    <row r="2083" spans="2:4" ht="12.75" x14ac:dyDescent="0.2">
      <c r="B2083" s="72"/>
      <c r="C2083" s="72"/>
      <c r="D2083" s="72"/>
    </row>
    <row r="2084" spans="2:4" ht="12.75" x14ac:dyDescent="0.2">
      <c r="B2084" s="72"/>
      <c r="C2084" s="72"/>
      <c r="D2084" s="72"/>
    </row>
    <row r="2085" spans="2:4" ht="12.75" x14ac:dyDescent="0.2">
      <c r="B2085" s="72"/>
      <c r="C2085" s="72"/>
      <c r="D2085" s="72"/>
    </row>
    <row r="2086" spans="2:4" ht="12.75" x14ac:dyDescent="0.2">
      <c r="B2086" s="72"/>
      <c r="C2086" s="72"/>
      <c r="D2086" s="72"/>
    </row>
    <row r="2087" spans="2:4" ht="12.75" x14ac:dyDescent="0.2">
      <c r="B2087" s="72"/>
      <c r="C2087" s="72"/>
      <c r="D2087" s="72"/>
    </row>
    <row r="2088" spans="2:4" ht="12.75" x14ac:dyDescent="0.2">
      <c r="B2088" s="72"/>
      <c r="C2088" s="72"/>
      <c r="D2088" s="72"/>
    </row>
    <row r="2089" spans="2:4" ht="12.75" x14ac:dyDescent="0.2">
      <c r="B2089" s="72"/>
      <c r="C2089" s="72"/>
      <c r="D2089" s="72"/>
    </row>
    <row r="2090" spans="2:4" ht="12.75" x14ac:dyDescent="0.2">
      <c r="B2090" s="72"/>
      <c r="C2090" s="72"/>
      <c r="D2090" s="72"/>
    </row>
    <row r="2091" spans="2:4" ht="12.75" x14ac:dyDescent="0.2">
      <c r="B2091" s="72"/>
      <c r="C2091" s="72"/>
      <c r="D2091" s="72"/>
    </row>
    <row r="2092" spans="2:4" ht="12.75" x14ac:dyDescent="0.2">
      <c r="B2092" s="72"/>
      <c r="C2092" s="72"/>
      <c r="D2092" s="72"/>
    </row>
    <row r="2093" spans="2:4" ht="12.75" x14ac:dyDescent="0.2">
      <c r="B2093" s="72"/>
      <c r="C2093" s="72"/>
      <c r="D2093" s="72"/>
    </row>
    <row r="2094" spans="2:4" ht="12.75" x14ac:dyDescent="0.2">
      <c r="B2094" s="72"/>
      <c r="C2094" s="72"/>
      <c r="D2094" s="72"/>
    </row>
    <row r="2095" spans="2:4" ht="12.75" x14ac:dyDescent="0.2">
      <c r="B2095" s="72"/>
      <c r="C2095" s="72"/>
      <c r="D2095" s="72"/>
    </row>
    <row r="2096" spans="2:4" ht="12.75" x14ac:dyDescent="0.2">
      <c r="B2096" s="72"/>
      <c r="C2096" s="72"/>
      <c r="D2096" s="72"/>
    </row>
    <row r="2097" spans="2:4" ht="12.75" x14ac:dyDescent="0.2">
      <c r="B2097" s="72"/>
      <c r="C2097" s="72"/>
      <c r="D2097" s="72"/>
    </row>
    <row r="2098" spans="2:4" ht="12.75" x14ac:dyDescent="0.2">
      <c r="B2098" s="72"/>
      <c r="C2098" s="72"/>
      <c r="D2098" s="72"/>
    </row>
    <row r="2099" spans="2:4" ht="12.75" x14ac:dyDescent="0.2">
      <c r="B2099" s="72"/>
      <c r="C2099" s="72"/>
      <c r="D2099" s="72"/>
    </row>
    <row r="2100" spans="2:4" ht="12.75" x14ac:dyDescent="0.2">
      <c r="B2100" s="72"/>
      <c r="C2100" s="72"/>
      <c r="D2100" s="72"/>
    </row>
    <row r="2101" spans="2:4" ht="12.75" x14ac:dyDescent="0.2">
      <c r="B2101" s="72"/>
      <c r="C2101" s="72"/>
      <c r="D2101" s="72"/>
    </row>
    <row r="2102" spans="2:4" ht="12.75" x14ac:dyDescent="0.2">
      <c r="B2102" s="72"/>
      <c r="C2102" s="72"/>
      <c r="D2102" s="72"/>
    </row>
    <row r="2103" spans="2:4" ht="12.75" x14ac:dyDescent="0.2">
      <c r="B2103" s="72"/>
      <c r="C2103" s="72"/>
      <c r="D2103" s="72"/>
    </row>
    <row r="2104" spans="2:4" ht="12.75" x14ac:dyDescent="0.2">
      <c r="B2104" s="72"/>
      <c r="C2104" s="72"/>
      <c r="D2104" s="72"/>
    </row>
    <row r="2105" spans="2:4" ht="12.75" x14ac:dyDescent="0.2">
      <c r="B2105" s="72"/>
      <c r="C2105" s="72"/>
      <c r="D2105" s="72"/>
    </row>
    <row r="2106" spans="2:4" ht="12.75" x14ac:dyDescent="0.2">
      <c r="B2106" s="72"/>
      <c r="C2106" s="72"/>
      <c r="D2106" s="72"/>
    </row>
    <row r="2107" spans="2:4" ht="12.75" x14ac:dyDescent="0.2">
      <c r="B2107" s="72"/>
      <c r="C2107" s="72"/>
      <c r="D2107" s="72"/>
    </row>
    <row r="2108" spans="2:4" ht="12.75" x14ac:dyDescent="0.2">
      <c r="B2108" s="72"/>
      <c r="C2108" s="72"/>
      <c r="D2108" s="72"/>
    </row>
    <row r="2109" spans="2:4" ht="12.75" x14ac:dyDescent="0.2">
      <c r="B2109" s="72"/>
      <c r="C2109" s="72"/>
      <c r="D2109" s="72"/>
    </row>
    <row r="2110" spans="2:4" ht="12.75" x14ac:dyDescent="0.2">
      <c r="B2110" s="72"/>
      <c r="C2110" s="72"/>
      <c r="D2110" s="72"/>
    </row>
    <row r="2111" spans="2:4" ht="12.75" x14ac:dyDescent="0.2">
      <c r="B2111" s="72"/>
      <c r="C2111" s="72"/>
      <c r="D2111" s="72"/>
    </row>
    <row r="2112" spans="2:4" ht="12.75" x14ac:dyDescent="0.2">
      <c r="B2112" s="72"/>
      <c r="C2112" s="72"/>
      <c r="D2112" s="72"/>
    </row>
    <row r="2113" spans="2:4" ht="12.75" x14ac:dyDescent="0.2">
      <c r="B2113" s="72"/>
      <c r="C2113" s="72"/>
      <c r="D2113" s="72"/>
    </row>
    <row r="2114" spans="2:4" ht="12.75" x14ac:dyDescent="0.2">
      <c r="B2114" s="72"/>
      <c r="C2114" s="72"/>
      <c r="D2114" s="72"/>
    </row>
    <row r="2115" spans="2:4" ht="12.75" x14ac:dyDescent="0.2">
      <c r="B2115" s="72"/>
      <c r="C2115" s="72"/>
      <c r="D2115" s="72"/>
    </row>
    <row r="2116" spans="2:4" ht="12.75" x14ac:dyDescent="0.2">
      <c r="B2116" s="72"/>
      <c r="C2116" s="72"/>
      <c r="D2116" s="72"/>
    </row>
    <row r="2117" spans="2:4" ht="12.75" x14ac:dyDescent="0.2">
      <c r="B2117" s="72"/>
      <c r="C2117" s="72"/>
      <c r="D2117" s="72"/>
    </row>
    <row r="2118" spans="2:4" ht="12.75" x14ac:dyDescent="0.2">
      <c r="B2118" s="72"/>
      <c r="C2118" s="72"/>
      <c r="D2118" s="72"/>
    </row>
    <row r="2119" spans="2:4" ht="12.75" x14ac:dyDescent="0.2">
      <c r="B2119" s="72"/>
      <c r="C2119" s="72"/>
      <c r="D2119" s="72"/>
    </row>
    <row r="2120" spans="2:4" ht="12.75" x14ac:dyDescent="0.2">
      <c r="B2120" s="72"/>
      <c r="C2120" s="72"/>
      <c r="D2120" s="72"/>
    </row>
    <row r="2121" spans="2:4" ht="12.75" x14ac:dyDescent="0.2">
      <c r="B2121" s="72"/>
      <c r="C2121" s="72"/>
      <c r="D2121" s="72"/>
    </row>
    <row r="2122" spans="2:4" ht="12.75" x14ac:dyDescent="0.2">
      <c r="B2122" s="72"/>
      <c r="C2122" s="72"/>
      <c r="D2122" s="72"/>
    </row>
    <row r="2123" spans="2:4" ht="12.75" x14ac:dyDescent="0.2">
      <c r="B2123" s="72"/>
      <c r="C2123" s="72"/>
      <c r="D2123" s="72"/>
    </row>
    <row r="2124" spans="2:4" ht="12.75" x14ac:dyDescent="0.2">
      <c r="B2124" s="72"/>
      <c r="C2124" s="72"/>
      <c r="D2124" s="72"/>
    </row>
    <row r="2125" spans="2:4" ht="12.75" x14ac:dyDescent="0.2">
      <c r="B2125" s="72"/>
      <c r="C2125" s="72"/>
      <c r="D2125" s="72"/>
    </row>
    <row r="2126" spans="2:4" ht="12.75" x14ac:dyDescent="0.2">
      <c r="B2126" s="72"/>
      <c r="C2126" s="72"/>
      <c r="D2126" s="72"/>
    </row>
    <row r="2127" spans="2:4" ht="12.75" x14ac:dyDescent="0.2">
      <c r="B2127" s="72"/>
      <c r="C2127" s="72"/>
      <c r="D2127" s="72"/>
    </row>
    <row r="2128" spans="2:4" ht="12.75" x14ac:dyDescent="0.2">
      <c r="B2128" s="72"/>
      <c r="C2128" s="72"/>
      <c r="D2128" s="72"/>
    </row>
    <row r="2129" spans="2:4" ht="12.75" x14ac:dyDescent="0.2">
      <c r="B2129" s="72"/>
      <c r="C2129" s="72"/>
      <c r="D2129" s="72"/>
    </row>
    <row r="2130" spans="2:4" ht="12.75" x14ac:dyDescent="0.2">
      <c r="B2130" s="72"/>
      <c r="C2130" s="72"/>
      <c r="D2130" s="72"/>
    </row>
    <row r="2131" spans="2:4" ht="12.75" x14ac:dyDescent="0.2">
      <c r="B2131" s="72"/>
      <c r="C2131" s="72"/>
      <c r="D2131" s="72"/>
    </row>
    <row r="2132" spans="2:4" ht="12.75" x14ac:dyDescent="0.2">
      <c r="B2132" s="72"/>
      <c r="C2132" s="72"/>
      <c r="D2132" s="72"/>
    </row>
    <row r="2133" spans="2:4" ht="12.75" x14ac:dyDescent="0.2">
      <c r="B2133" s="72"/>
      <c r="C2133" s="72"/>
      <c r="D2133" s="72"/>
    </row>
    <row r="2134" spans="2:4" ht="12.75" x14ac:dyDescent="0.2">
      <c r="B2134" s="72"/>
      <c r="C2134" s="72"/>
      <c r="D2134" s="72"/>
    </row>
    <row r="2135" spans="2:4" ht="12.75" x14ac:dyDescent="0.2">
      <c r="B2135" s="72"/>
      <c r="C2135" s="72"/>
      <c r="D2135" s="72"/>
    </row>
    <row r="2136" spans="2:4" ht="12.75" x14ac:dyDescent="0.2">
      <c r="B2136" s="72"/>
      <c r="C2136" s="72"/>
      <c r="D2136" s="72"/>
    </row>
    <row r="2137" spans="2:4" ht="12.75" x14ac:dyDescent="0.2">
      <c r="B2137" s="72"/>
      <c r="C2137" s="72"/>
      <c r="D2137" s="72"/>
    </row>
    <row r="2138" spans="2:4" ht="12.75" x14ac:dyDescent="0.2">
      <c r="B2138" s="72"/>
      <c r="C2138" s="72"/>
      <c r="D2138" s="72"/>
    </row>
    <row r="2139" spans="2:4" ht="12.75" x14ac:dyDescent="0.2">
      <c r="B2139" s="72"/>
      <c r="C2139" s="72"/>
      <c r="D2139" s="72"/>
    </row>
    <row r="2140" spans="2:4" ht="12.75" x14ac:dyDescent="0.2">
      <c r="B2140" s="72"/>
      <c r="C2140" s="72"/>
      <c r="D2140" s="72"/>
    </row>
    <row r="2141" spans="2:4" ht="12.75" x14ac:dyDescent="0.2">
      <c r="B2141" s="72"/>
      <c r="C2141" s="72"/>
      <c r="D2141" s="72"/>
    </row>
    <row r="2142" spans="2:4" ht="12.75" x14ac:dyDescent="0.2">
      <c r="B2142" s="72"/>
      <c r="C2142" s="72"/>
      <c r="D2142" s="72"/>
    </row>
    <row r="2143" spans="2:4" ht="12.75" x14ac:dyDescent="0.2">
      <c r="B2143" s="72"/>
      <c r="C2143" s="72"/>
      <c r="D2143" s="72"/>
    </row>
    <row r="2144" spans="2:4" ht="12.75" x14ac:dyDescent="0.2">
      <c r="B2144" s="72"/>
      <c r="C2144" s="72"/>
      <c r="D2144" s="72"/>
    </row>
    <row r="2145" spans="2:4" ht="12.75" x14ac:dyDescent="0.2">
      <c r="B2145" s="72"/>
      <c r="C2145" s="72"/>
      <c r="D2145" s="72"/>
    </row>
    <row r="2146" spans="2:4" ht="12.75" x14ac:dyDescent="0.2">
      <c r="B2146" s="72"/>
      <c r="C2146" s="72"/>
      <c r="D2146" s="72"/>
    </row>
    <row r="2147" spans="2:4" ht="12.75" x14ac:dyDescent="0.2">
      <c r="B2147" s="72"/>
      <c r="C2147" s="72"/>
      <c r="D2147" s="72"/>
    </row>
    <row r="2148" spans="2:4" ht="12.75" x14ac:dyDescent="0.2">
      <c r="B2148" s="72"/>
      <c r="C2148" s="72"/>
      <c r="D2148" s="72"/>
    </row>
    <row r="2149" spans="2:4" ht="12.75" x14ac:dyDescent="0.2">
      <c r="B2149" s="72"/>
      <c r="C2149" s="72"/>
      <c r="D2149" s="72"/>
    </row>
    <row r="2150" spans="2:4" ht="12.75" x14ac:dyDescent="0.2">
      <c r="B2150" s="72"/>
      <c r="C2150" s="72"/>
      <c r="D2150" s="72"/>
    </row>
    <row r="2151" spans="2:4" ht="12.75" x14ac:dyDescent="0.2">
      <c r="B2151" s="72"/>
      <c r="C2151" s="72"/>
      <c r="D2151" s="72"/>
    </row>
    <row r="2152" spans="2:4" ht="12.75" x14ac:dyDescent="0.2">
      <c r="B2152" s="72"/>
      <c r="C2152" s="72"/>
      <c r="D2152" s="72"/>
    </row>
    <row r="2153" spans="2:4" ht="12.75" x14ac:dyDescent="0.2">
      <c r="B2153" s="72"/>
      <c r="C2153" s="72"/>
      <c r="D2153" s="72"/>
    </row>
    <row r="2154" spans="2:4" ht="12.75" x14ac:dyDescent="0.2">
      <c r="B2154" s="72"/>
      <c r="C2154" s="72"/>
      <c r="D2154" s="72"/>
    </row>
    <row r="2155" spans="2:4" ht="12.75" x14ac:dyDescent="0.2">
      <c r="B2155" s="72"/>
      <c r="C2155" s="72"/>
      <c r="D2155" s="72"/>
    </row>
    <row r="2156" spans="2:4" ht="12.75" x14ac:dyDescent="0.2">
      <c r="B2156" s="72"/>
      <c r="C2156" s="72"/>
      <c r="D2156" s="72"/>
    </row>
    <row r="2157" spans="2:4" ht="12.75" x14ac:dyDescent="0.2">
      <c r="B2157" s="72"/>
      <c r="C2157" s="72"/>
      <c r="D2157" s="72"/>
    </row>
    <row r="2158" spans="2:4" ht="12.75" x14ac:dyDescent="0.2">
      <c r="B2158" s="72"/>
      <c r="C2158" s="72"/>
      <c r="D2158" s="72"/>
    </row>
    <row r="2159" spans="2:4" ht="12.75" x14ac:dyDescent="0.2">
      <c r="B2159" s="72"/>
      <c r="C2159" s="72"/>
      <c r="D2159" s="72"/>
    </row>
    <row r="2160" spans="2:4" ht="12.75" x14ac:dyDescent="0.2">
      <c r="B2160" s="72"/>
      <c r="C2160" s="72"/>
      <c r="D2160" s="72"/>
    </row>
    <row r="2161" spans="2:4" ht="12.75" x14ac:dyDescent="0.2">
      <c r="B2161" s="72"/>
      <c r="C2161" s="72"/>
      <c r="D2161" s="72"/>
    </row>
    <row r="2162" spans="2:4" ht="12.75" x14ac:dyDescent="0.2">
      <c r="B2162" s="72"/>
      <c r="C2162" s="72"/>
      <c r="D2162" s="72"/>
    </row>
    <row r="2163" spans="2:4" ht="12.75" x14ac:dyDescent="0.2">
      <c r="B2163" s="72"/>
      <c r="C2163" s="72"/>
      <c r="D2163" s="72"/>
    </row>
    <row r="2164" spans="2:4" ht="12.75" x14ac:dyDescent="0.2">
      <c r="B2164" s="72"/>
      <c r="C2164" s="72"/>
      <c r="D2164" s="72"/>
    </row>
    <row r="2165" spans="2:4" ht="12.75" x14ac:dyDescent="0.2">
      <c r="B2165" s="72"/>
      <c r="C2165" s="72"/>
      <c r="D2165" s="72"/>
    </row>
    <row r="2166" spans="2:4" ht="12.75" x14ac:dyDescent="0.2">
      <c r="B2166" s="72"/>
      <c r="C2166" s="72"/>
      <c r="D2166" s="72"/>
    </row>
    <row r="2167" spans="2:4" ht="12.75" x14ac:dyDescent="0.2">
      <c r="B2167" s="72"/>
      <c r="C2167" s="72"/>
      <c r="D2167" s="72"/>
    </row>
    <row r="2168" spans="2:4" ht="12.75" x14ac:dyDescent="0.2">
      <c r="B2168" s="72"/>
      <c r="C2168" s="72"/>
      <c r="D2168" s="72"/>
    </row>
    <row r="2169" spans="2:4" ht="12.75" x14ac:dyDescent="0.2">
      <c r="B2169" s="72"/>
      <c r="C2169" s="72"/>
      <c r="D2169" s="72"/>
    </row>
    <row r="2170" spans="2:4" ht="12.75" x14ac:dyDescent="0.2">
      <c r="B2170" s="72"/>
      <c r="C2170" s="72"/>
      <c r="D2170" s="72"/>
    </row>
    <row r="2171" spans="2:4" ht="12.75" x14ac:dyDescent="0.2">
      <c r="B2171" s="72"/>
      <c r="C2171" s="72"/>
      <c r="D2171" s="72"/>
    </row>
    <row r="2172" spans="2:4" ht="12.75" x14ac:dyDescent="0.2">
      <c r="B2172" s="72"/>
      <c r="C2172" s="72"/>
      <c r="D2172" s="72"/>
    </row>
    <row r="2173" spans="2:4" ht="12.75" x14ac:dyDescent="0.2">
      <c r="B2173" s="72"/>
      <c r="C2173" s="72"/>
      <c r="D2173" s="72"/>
    </row>
    <row r="2174" spans="2:4" ht="12.75" x14ac:dyDescent="0.2">
      <c r="B2174" s="72"/>
      <c r="C2174" s="72"/>
      <c r="D2174" s="72"/>
    </row>
    <row r="2175" spans="2:4" ht="12.75" x14ac:dyDescent="0.2">
      <c r="B2175" s="72"/>
      <c r="C2175" s="72"/>
      <c r="D2175" s="72"/>
    </row>
    <row r="2176" spans="2:4" ht="12.75" x14ac:dyDescent="0.2">
      <c r="B2176" s="72"/>
      <c r="C2176" s="72"/>
      <c r="D2176" s="72"/>
    </row>
    <row r="2177" spans="2:4" ht="12.75" x14ac:dyDescent="0.2">
      <c r="B2177" s="72"/>
      <c r="C2177" s="72"/>
      <c r="D2177" s="72"/>
    </row>
    <row r="2178" spans="2:4" ht="12.75" x14ac:dyDescent="0.2">
      <c r="B2178" s="72"/>
      <c r="C2178" s="72"/>
      <c r="D2178" s="72"/>
    </row>
    <row r="2179" spans="2:4" ht="12.75" x14ac:dyDescent="0.2">
      <c r="B2179" s="72"/>
      <c r="C2179" s="72"/>
      <c r="D2179" s="72"/>
    </row>
    <row r="2180" spans="2:4" ht="12.75" x14ac:dyDescent="0.2">
      <c r="B2180" s="72"/>
      <c r="C2180" s="72"/>
      <c r="D2180" s="72"/>
    </row>
    <row r="2181" spans="2:4" ht="12.75" x14ac:dyDescent="0.2">
      <c r="B2181" s="72"/>
      <c r="C2181" s="72"/>
      <c r="D2181" s="72"/>
    </row>
    <row r="2182" spans="2:4" ht="12.75" x14ac:dyDescent="0.2">
      <c r="B2182" s="72"/>
      <c r="C2182" s="72"/>
      <c r="D2182" s="72"/>
    </row>
    <row r="2183" spans="2:4" ht="12.75" x14ac:dyDescent="0.2">
      <c r="B2183" s="72"/>
      <c r="C2183" s="72"/>
      <c r="D2183" s="72"/>
    </row>
    <row r="2184" spans="2:4" ht="12.75" x14ac:dyDescent="0.2">
      <c r="B2184" s="72"/>
      <c r="C2184" s="72"/>
      <c r="D2184" s="72"/>
    </row>
    <row r="2185" spans="2:4" ht="12.75" x14ac:dyDescent="0.2">
      <c r="B2185" s="72"/>
      <c r="C2185" s="72"/>
      <c r="D2185" s="72"/>
    </row>
    <row r="2186" spans="2:4" ht="12.75" x14ac:dyDescent="0.2">
      <c r="B2186" s="72"/>
      <c r="C2186" s="72"/>
      <c r="D2186" s="72"/>
    </row>
    <row r="2187" spans="2:4" ht="12.75" x14ac:dyDescent="0.2">
      <c r="B2187" s="72"/>
      <c r="C2187" s="72"/>
      <c r="D2187" s="72"/>
    </row>
    <row r="2188" spans="2:4" ht="12.75" x14ac:dyDescent="0.2">
      <c r="B2188" s="72"/>
      <c r="C2188" s="72"/>
      <c r="D2188" s="72"/>
    </row>
    <row r="2189" spans="2:4" ht="12.75" x14ac:dyDescent="0.2">
      <c r="B2189" s="72"/>
      <c r="C2189" s="72"/>
      <c r="D2189" s="72"/>
    </row>
    <row r="2190" spans="2:4" ht="12.75" x14ac:dyDescent="0.2">
      <c r="B2190" s="72"/>
      <c r="C2190" s="72"/>
      <c r="D2190" s="72"/>
    </row>
    <row r="2191" spans="2:4" ht="12.75" x14ac:dyDescent="0.2">
      <c r="B2191" s="72"/>
      <c r="C2191" s="72"/>
      <c r="D2191" s="72"/>
    </row>
    <row r="2192" spans="2:4" ht="12.75" x14ac:dyDescent="0.2">
      <c r="B2192" s="72"/>
      <c r="C2192" s="72"/>
      <c r="D2192" s="72"/>
    </row>
    <row r="2193" spans="2:4" ht="12.75" x14ac:dyDescent="0.2">
      <c r="B2193" s="72"/>
      <c r="C2193" s="72"/>
      <c r="D2193" s="72"/>
    </row>
    <row r="2194" spans="2:4" ht="12.75" x14ac:dyDescent="0.2">
      <c r="B2194" s="72"/>
      <c r="C2194" s="72"/>
      <c r="D2194" s="72"/>
    </row>
    <row r="2195" spans="2:4" ht="12.75" x14ac:dyDescent="0.2">
      <c r="B2195" s="72"/>
      <c r="C2195" s="72"/>
      <c r="D2195" s="72"/>
    </row>
    <row r="2196" spans="2:4" ht="12.75" x14ac:dyDescent="0.2">
      <c r="B2196" s="72"/>
      <c r="C2196" s="72"/>
      <c r="D2196" s="72"/>
    </row>
    <row r="2197" spans="2:4" ht="12.75" x14ac:dyDescent="0.2">
      <c r="B2197" s="72"/>
      <c r="C2197" s="72"/>
      <c r="D2197" s="72"/>
    </row>
    <row r="2198" spans="2:4" ht="12.75" x14ac:dyDescent="0.2">
      <c r="B2198" s="72"/>
      <c r="C2198" s="72"/>
      <c r="D2198" s="72"/>
    </row>
    <row r="2199" spans="2:4" ht="12.75" x14ac:dyDescent="0.2">
      <c r="B2199" s="72"/>
      <c r="C2199" s="72"/>
      <c r="D2199" s="72"/>
    </row>
    <row r="2200" spans="2:4" ht="12.75" x14ac:dyDescent="0.2">
      <c r="B2200" s="72"/>
      <c r="C2200" s="72"/>
      <c r="D2200" s="72"/>
    </row>
    <row r="2201" spans="2:4" ht="12.75" x14ac:dyDescent="0.2">
      <c r="B2201" s="72"/>
      <c r="C2201" s="72"/>
      <c r="D2201" s="72"/>
    </row>
    <row r="2202" spans="2:4" ht="12.75" x14ac:dyDescent="0.2">
      <c r="B2202" s="72"/>
      <c r="C2202" s="72"/>
      <c r="D2202" s="72"/>
    </row>
    <row r="2203" spans="2:4" ht="12.75" x14ac:dyDescent="0.2">
      <c r="B2203" s="72"/>
      <c r="C2203" s="72"/>
      <c r="D2203" s="72"/>
    </row>
    <row r="2204" spans="2:4" ht="12.75" x14ac:dyDescent="0.2">
      <c r="B2204" s="72"/>
      <c r="C2204" s="72"/>
      <c r="D2204" s="72"/>
    </row>
    <row r="2205" spans="2:4" ht="12.75" x14ac:dyDescent="0.2">
      <c r="B2205" s="72"/>
      <c r="C2205" s="72"/>
      <c r="D2205" s="72"/>
    </row>
    <row r="2206" spans="2:4" ht="12.75" x14ac:dyDescent="0.2">
      <c r="B2206" s="72"/>
      <c r="C2206" s="72"/>
      <c r="D2206" s="72"/>
    </row>
    <row r="2207" spans="2:4" ht="12.75" x14ac:dyDescent="0.2">
      <c r="B2207" s="72"/>
      <c r="C2207" s="72"/>
      <c r="D2207" s="72"/>
    </row>
    <row r="2208" spans="2:4" ht="12.75" x14ac:dyDescent="0.2">
      <c r="B2208" s="72"/>
      <c r="C2208" s="72"/>
      <c r="D2208" s="72"/>
    </row>
    <row r="2209" spans="2:4" ht="12.75" x14ac:dyDescent="0.2">
      <c r="B2209" s="72"/>
      <c r="C2209" s="72"/>
      <c r="D2209" s="72"/>
    </row>
    <row r="2210" spans="2:4" ht="12.75" x14ac:dyDescent="0.2">
      <c r="B2210" s="72"/>
      <c r="C2210" s="72"/>
      <c r="D2210" s="72"/>
    </row>
    <row r="2211" spans="2:4" ht="12.75" x14ac:dyDescent="0.2">
      <c r="B2211" s="72"/>
      <c r="C2211" s="72"/>
      <c r="D2211" s="72"/>
    </row>
    <row r="2212" spans="2:4" ht="12.75" x14ac:dyDescent="0.2">
      <c r="B2212" s="72"/>
      <c r="C2212" s="72"/>
      <c r="D2212" s="72"/>
    </row>
    <row r="2213" spans="2:4" ht="12.75" x14ac:dyDescent="0.2">
      <c r="B2213" s="72"/>
      <c r="C2213" s="72"/>
      <c r="D2213" s="72"/>
    </row>
    <row r="2214" spans="2:4" ht="12.75" x14ac:dyDescent="0.2">
      <c r="B2214" s="72"/>
      <c r="C2214" s="72"/>
      <c r="D2214" s="72"/>
    </row>
    <row r="2215" spans="2:4" ht="12.75" x14ac:dyDescent="0.2">
      <c r="B2215" s="72"/>
      <c r="C2215" s="72"/>
      <c r="D2215" s="72"/>
    </row>
    <row r="2216" spans="2:4" ht="12.75" x14ac:dyDescent="0.2">
      <c r="B2216" s="72"/>
      <c r="C2216" s="72"/>
      <c r="D2216" s="72"/>
    </row>
    <row r="2217" spans="2:4" ht="12.75" x14ac:dyDescent="0.2">
      <c r="B2217" s="72"/>
      <c r="C2217" s="72"/>
      <c r="D2217" s="72"/>
    </row>
    <row r="2218" spans="2:4" ht="12.75" x14ac:dyDescent="0.2">
      <c r="B2218" s="72"/>
      <c r="C2218" s="72"/>
      <c r="D2218" s="72"/>
    </row>
    <row r="2219" spans="2:4" ht="12.75" x14ac:dyDescent="0.2">
      <c r="B2219" s="72"/>
      <c r="C2219" s="72"/>
      <c r="D2219" s="72"/>
    </row>
    <row r="2220" spans="2:4" ht="12.75" x14ac:dyDescent="0.2">
      <c r="B2220" s="72"/>
      <c r="C2220" s="72"/>
      <c r="D2220" s="72"/>
    </row>
    <row r="2221" spans="2:4" ht="12.75" x14ac:dyDescent="0.2">
      <c r="B2221" s="72"/>
      <c r="C2221" s="72"/>
      <c r="D2221" s="72"/>
    </row>
    <row r="2222" spans="2:4" ht="12.75" x14ac:dyDescent="0.2">
      <c r="B2222" s="72"/>
      <c r="C2222" s="72"/>
      <c r="D2222" s="72"/>
    </row>
    <row r="2223" spans="2:4" ht="12.75" x14ac:dyDescent="0.2">
      <c r="B2223" s="72"/>
      <c r="C2223" s="72"/>
      <c r="D2223" s="72"/>
    </row>
    <row r="2224" spans="2:4" ht="12.75" x14ac:dyDescent="0.2">
      <c r="B2224" s="72"/>
      <c r="C2224" s="72"/>
      <c r="D2224" s="72"/>
    </row>
    <row r="2225" spans="2:4" ht="12.75" x14ac:dyDescent="0.2">
      <c r="B2225" s="72"/>
      <c r="C2225" s="72"/>
      <c r="D2225" s="72"/>
    </row>
    <row r="2226" spans="2:4" ht="12.75" x14ac:dyDescent="0.2">
      <c r="B2226" s="72"/>
      <c r="C2226" s="72"/>
      <c r="D2226" s="72"/>
    </row>
    <row r="2227" spans="2:4" ht="12.75" x14ac:dyDescent="0.2">
      <c r="B2227" s="72"/>
      <c r="C2227" s="72"/>
      <c r="D2227" s="72"/>
    </row>
    <row r="2228" spans="2:4" ht="12.75" x14ac:dyDescent="0.2">
      <c r="B2228" s="72"/>
      <c r="C2228" s="72"/>
      <c r="D2228" s="72"/>
    </row>
    <row r="2229" spans="2:4" ht="12.75" x14ac:dyDescent="0.2">
      <c r="B2229" s="72"/>
      <c r="C2229" s="72"/>
      <c r="D2229" s="72"/>
    </row>
    <row r="2230" spans="2:4" ht="12.75" x14ac:dyDescent="0.2">
      <c r="B2230" s="72"/>
      <c r="C2230" s="72"/>
      <c r="D2230" s="72"/>
    </row>
    <row r="2231" spans="2:4" ht="12.75" x14ac:dyDescent="0.2">
      <c r="B2231" s="72"/>
      <c r="C2231" s="72"/>
      <c r="D2231" s="72"/>
    </row>
    <row r="2232" spans="2:4" ht="12.75" x14ac:dyDescent="0.2">
      <c r="B2232" s="72"/>
      <c r="C2232" s="72"/>
      <c r="D2232" s="72"/>
    </row>
    <row r="2233" spans="2:4" ht="12.75" x14ac:dyDescent="0.2">
      <c r="B2233" s="72"/>
      <c r="C2233" s="72"/>
      <c r="D2233" s="72"/>
    </row>
    <row r="2234" spans="2:4" ht="12.75" x14ac:dyDescent="0.2">
      <c r="B2234" s="72"/>
      <c r="C2234" s="72"/>
      <c r="D2234" s="72"/>
    </row>
    <row r="2235" spans="2:4" ht="12.75" x14ac:dyDescent="0.2">
      <c r="B2235" s="72"/>
      <c r="C2235" s="72"/>
      <c r="D2235" s="72"/>
    </row>
    <row r="2236" spans="2:4" ht="12.75" x14ac:dyDescent="0.2">
      <c r="B2236" s="72"/>
      <c r="C2236" s="72"/>
      <c r="D2236" s="72"/>
    </row>
    <row r="2237" spans="2:4" ht="12.75" x14ac:dyDescent="0.2">
      <c r="B2237" s="72"/>
      <c r="C2237" s="72"/>
      <c r="D2237" s="72"/>
    </row>
    <row r="2238" spans="2:4" ht="12.75" x14ac:dyDescent="0.2">
      <c r="B2238" s="72"/>
      <c r="C2238" s="72"/>
      <c r="D2238" s="72"/>
    </row>
    <row r="2239" spans="2:4" ht="12.75" x14ac:dyDescent="0.2">
      <c r="B2239" s="72"/>
      <c r="C2239" s="72"/>
      <c r="D2239" s="72"/>
    </row>
    <row r="2240" spans="2:4" ht="12.75" x14ac:dyDescent="0.2">
      <c r="B2240" s="72"/>
      <c r="C2240" s="72"/>
      <c r="D2240" s="72"/>
    </row>
    <row r="2241" spans="2:4" ht="12.75" x14ac:dyDescent="0.2">
      <c r="B2241" s="72"/>
      <c r="C2241" s="72"/>
      <c r="D2241" s="72"/>
    </row>
    <row r="2242" spans="2:4" ht="12.75" x14ac:dyDescent="0.2">
      <c r="B2242" s="72"/>
      <c r="C2242" s="72"/>
      <c r="D2242" s="72"/>
    </row>
    <row r="2243" spans="2:4" ht="12.75" x14ac:dyDescent="0.2">
      <c r="B2243" s="72"/>
      <c r="C2243" s="72"/>
      <c r="D2243" s="72"/>
    </row>
    <row r="2244" spans="2:4" ht="12.75" x14ac:dyDescent="0.2">
      <c r="B2244" s="72"/>
      <c r="C2244" s="72"/>
      <c r="D2244" s="72"/>
    </row>
    <row r="2245" spans="2:4" ht="12.75" x14ac:dyDescent="0.2">
      <c r="B2245" s="72"/>
      <c r="C2245" s="72"/>
      <c r="D2245" s="72"/>
    </row>
    <row r="2246" spans="2:4" ht="12.75" x14ac:dyDescent="0.2">
      <c r="B2246" s="72"/>
      <c r="C2246" s="72"/>
      <c r="D2246" s="72"/>
    </row>
    <row r="2247" spans="2:4" ht="12.75" x14ac:dyDescent="0.2">
      <c r="B2247" s="72"/>
      <c r="C2247" s="72"/>
      <c r="D2247" s="72"/>
    </row>
    <row r="2248" spans="2:4" ht="12.75" x14ac:dyDescent="0.2">
      <c r="B2248" s="72"/>
      <c r="C2248" s="72"/>
      <c r="D2248" s="72"/>
    </row>
    <row r="2249" spans="2:4" ht="12.75" x14ac:dyDescent="0.2">
      <c r="B2249" s="72"/>
      <c r="C2249" s="72"/>
      <c r="D2249" s="72"/>
    </row>
    <row r="2250" spans="2:4" ht="12.75" x14ac:dyDescent="0.2">
      <c r="B2250" s="72"/>
      <c r="C2250" s="72"/>
      <c r="D2250" s="72"/>
    </row>
    <row r="2251" spans="2:4" ht="12.75" x14ac:dyDescent="0.2">
      <c r="B2251" s="72"/>
      <c r="C2251" s="72"/>
      <c r="D2251" s="72"/>
    </row>
    <row r="2252" spans="2:4" ht="12.75" x14ac:dyDescent="0.2">
      <c r="B2252" s="72"/>
      <c r="C2252" s="72"/>
      <c r="D2252" s="72"/>
    </row>
    <row r="2253" spans="2:4" ht="12.75" x14ac:dyDescent="0.2">
      <c r="B2253" s="72"/>
      <c r="C2253" s="72"/>
      <c r="D2253" s="72"/>
    </row>
    <row r="2254" spans="2:4" ht="12.75" x14ac:dyDescent="0.2">
      <c r="B2254" s="72"/>
      <c r="C2254" s="72"/>
      <c r="D2254" s="72"/>
    </row>
    <row r="2255" spans="2:4" ht="12.75" x14ac:dyDescent="0.2">
      <c r="B2255" s="72"/>
      <c r="C2255" s="72"/>
      <c r="D2255" s="72"/>
    </row>
    <row r="2256" spans="2:4" ht="12.75" x14ac:dyDescent="0.2">
      <c r="B2256" s="72"/>
      <c r="C2256" s="72"/>
      <c r="D2256" s="72"/>
    </row>
    <row r="2257" spans="2:4" ht="12.75" x14ac:dyDescent="0.2">
      <c r="B2257" s="72"/>
      <c r="C2257" s="72"/>
      <c r="D2257" s="72"/>
    </row>
    <row r="2258" spans="2:4" ht="12.75" x14ac:dyDescent="0.2">
      <c r="B2258" s="72"/>
      <c r="C2258" s="72"/>
      <c r="D2258" s="72"/>
    </row>
    <row r="2259" spans="2:4" ht="12.75" x14ac:dyDescent="0.2">
      <c r="B2259" s="72"/>
      <c r="C2259" s="72"/>
      <c r="D2259" s="72"/>
    </row>
    <row r="2260" spans="2:4" ht="12.75" x14ac:dyDescent="0.2">
      <c r="B2260" s="72"/>
      <c r="C2260" s="72"/>
      <c r="D2260" s="72"/>
    </row>
    <row r="2261" spans="2:4" ht="12.75" x14ac:dyDescent="0.2">
      <c r="B2261" s="72"/>
      <c r="C2261" s="72"/>
      <c r="D2261" s="72"/>
    </row>
    <row r="2262" spans="2:4" ht="12.75" x14ac:dyDescent="0.2">
      <c r="B2262" s="72"/>
      <c r="C2262" s="72"/>
      <c r="D2262" s="72"/>
    </row>
    <row r="2263" spans="2:4" ht="12.75" x14ac:dyDescent="0.2">
      <c r="B2263" s="72"/>
      <c r="C2263" s="72"/>
      <c r="D2263" s="72"/>
    </row>
    <row r="2264" spans="2:4" ht="12.75" x14ac:dyDescent="0.2">
      <c r="B2264" s="72"/>
      <c r="C2264" s="72"/>
      <c r="D2264" s="72"/>
    </row>
    <row r="2265" spans="2:4" ht="12.75" x14ac:dyDescent="0.2">
      <c r="B2265" s="72"/>
      <c r="C2265" s="72"/>
      <c r="D2265" s="72"/>
    </row>
    <row r="2266" spans="2:4" ht="12.75" x14ac:dyDescent="0.2">
      <c r="B2266" s="72"/>
      <c r="C2266" s="72"/>
      <c r="D2266" s="72"/>
    </row>
    <row r="2267" spans="2:4" ht="12.75" x14ac:dyDescent="0.2">
      <c r="B2267" s="72"/>
      <c r="C2267" s="72"/>
      <c r="D2267" s="72"/>
    </row>
    <row r="2268" spans="2:4" ht="12.75" x14ac:dyDescent="0.2">
      <c r="B2268" s="72"/>
      <c r="C2268" s="72"/>
      <c r="D2268" s="72"/>
    </row>
    <row r="2269" spans="2:4" ht="12.75" x14ac:dyDescent="0.2">
      <c r="B2269" s="72"/>
      <c r="C2269" s="72"/>
      <c r="D2269" s="72"/>
    </row>
    <row r="2270" spans="2:4" ht="12.75" x14ac:dyDescent="0.2">
      <c r="B2270" s="72"/>
      <c r="C2270" s="72"/>
      <c r="D2270" s="72"/>
    </row>
    <row r="2271" spans="2:4" ht="12.75" x14ac:dyDescent="0.2">
      <c r="B2271" s="72"/>
      <c r="C2271" s="72"/>
      <c r="D2271" s="72"/>
    </row>
    <row r="2272" spans="2:4" ht="12.75" x14ac:dyDescent="0.2">
      <c r="B2272" s="72"/>
      <c r="C2272" s="72"/>
      <c r="D2272" s="72"/>
    </row>
    <row r="2273" spans="2:4" ht="12.75" x14ac:dyDescent="0.2">
      <c r="B2273" s="72"/>
      <c r="C2273" s="72"/>
      <c r="D2273" s="72"/>
    </row>
    <row r="2274" spans="2:4" ht="12.75" x14ac:dyDescent="0.2">
      <c r="B2274" s="72"/>
      <c r="C2274" s="72"/>
      <c r="D2274" s="72"/>
    </row>
    <row r="2275" spans="2:4" ht="12.75" x14ac:dyDescent="0.2">
      <c r="B2275" s="72"/>
      <c r="C2275" s="72"/>
      <c r="D2275" s="72"/>
    </row>
    <row r="2276" spans="2:4" ht="12.75" x14ac:dyDescent="0.2">
      <c r="B2276" s="72"/>
      <c r="C2276" s="72"/>
      <c r="D2276" s="72"/>
    </row>
    <row r="2277" spans="2:4" ht="12.75" x14ac:dyDescent="0.2">
      <c r="B2277" s="72"/>
      <c r="C2277" s="72"/>
      <c r="D2277" s="72"/>
    </row>
    <row r="2278" spans="2:4" ht="12.75" x14ac:dyDescent="0.2">
      <c r="B2278" s="72"/>
      <c r="C2278" s="72"/>
      <c r="D2278" s="72"/>
    </row>
    <row r="2279" spans="2:4" ht="12.75" x14ac:dyDescent="0.2">
      <c r="B2279" s="72"/>
      <c r="C2279" s="72"/>
      <c r="D2279" s="72"/>
    </row>
    <row r="2280" spans="2:4" ht="12.75" x14ac:dyDescent="0.2">
      <c r="B2280" s="72"/>
      <c r="C2280" s="72"/>
      <c r="D2280" s="72"/>
    </row>
    <row r="2281" spans="2:4" ht="12.75" x14ac:dyDescent="0.2">
      <c r="B2281" s="72"/>
      <c r="C2281" s="72"/>
      <c r="D2281" s="72"/>
    </row>
    <row r="2282" spans="2:4" ht="12.75" x14ac:dyDescent="0.2">
      <c r="B2282" s="72"/>
      <c r="C2282" s="72"/>
      <c r="D2282" s="72"/>
    </row>
    <row r="2283" spans="2:4" ht="12.75" x14ac:dyDescent="0.2">
      <c r="B2283" s="72"/>
      <c r="C2283" s="72"/>
      <c r="D2283" s="72"/>
    </row>
    <row r="2284" spans="2:4" ht="12.75" x14ac:dyDescent="0.2">
      <c r="B2284" s="72"/>
      <c r="C2284" s="72"/>
      <c r="D2284" s="72"/>
    </row>
    <row r="2285" spans="2:4" ht="12.75" x14ac:dyDescent="0.2">
      <c r="B2285" s="72"/>
      <c r="C2285" s="72"/>
      <c r="D2285" s="72"/>
    </row>
    <row r="2286" spans="2:4" ht="12.75" x14ac:dyDescent="0.2">
      <c r="B2286" s="72"/>
      <c r="C2286" s="72"/>
      <c r="D2286" s="72"/>
    </row>
    <row r="2287" spans="2:4" ht="12.75" x14ac:dyDescent="0.2">
      <c r="B2287" s="72"/>
      <c r="C2287" s="72"/>
      <c r="D2287" s="72"/>
    </row>
    <row r="2288" spans="2:4" ht="12.75" x14ac:dyDescent="0.2">
      <c r="B2288" s="72"/>
      <c r="C2288" s="72"/>
      <c r="D2288" s="72"/>
    </row>
    <row r="2289" spans="2:4" ht="12.75" x14ac:dyDescent="0.2">
      <c r="B2289" s="72"/>
      <c r="C2289" s="72"/>
      <c r="D2289" s="72"/>
    </row>
    <row r="2290" spans="2:4" ht="12.75" x14ac:dyDescent="0.2">
      <c r="B2290" s="72"/>
      <c r="C2290" s="72"/>
      <c r="D2290" s="72"/>
    </row>
    <row r="2291" spans="2:4" ht="12.75" x14ac:dyDescent="0.2">
      <c r="B2291" s="72"/>
      <c r="C2291" s="72"/>
      <c r="D2291" s="72"/>
    </row>
    <row r="2292" spans="2:4" ht="12.75" x14ac:dyDescent="0.2">
      <c r="B2292" s="72"/>
      <c r="C2292" s="72"/>
      <c r="D2292" s="72"/>
    </row>
    <row r="2293" spans="2:4" ht="12.75" x14ac:dyDescent="0.2">
      <c r="B2293" s="72"/>
      <c r="C2293" s="72"/>
      <c r="D2293" s="72"/>
    </row>
    <row r="2294" spans="2:4" ht="12.75" x14ac:dyDescent="0.2">
      <c r="B2294" s="72"/>
      <c r="C2294" s="72"/>
      <c r="D2294" s="72"/>
    </row>
    <row r="2295" spans="2:4" ht="12.75" x14ac:dyDescent="0.2">
      <c r="B2295" s="72"/>
      <c r="C2295" s="72"/>
      <c r="D2295" s="72"/>
    </row>
    <row r="2296" spans="2:4" ht="12.75" x14ac:dyDescent="0.2">
      <c r="B2296" s="72"/>
      <c r="C2296" s="72"/>
      <c r="D2296" s="72"/>
    </row>
    <row r="2297" spans="2:4" ht="12.75" x14ac:dyDescent="0.2">
      <c r="B2297" s="72"/>
      <c r="C2297" s="72"/>
      <c r="D2297" s="72"/>
    </row>
    <row r="2298" spans="2:4" ht="12.75" x14ac:dyDescent="0.2">
      <c r="B2298" s="72"/>
      <c r="C2298" s="72"/>
      <c r="D2298" s="72"/>
    </row>
    <row r="2299" spans="2:4" ht="12.75" x14ac:dyDescent="0.2">
      <c r="B2299" s="72"/>
      <c r="C2299" s="72"/>
      <c r="D2299" s="72"/>
    </row>
    <row r="2300" spans="2:4" ht="12.75" x14ac:dyDescent="0.2">
      <c r="B2300" s="72"/>
      <c r="C2300" s="72"/>
      <c r="D2300" s="72"/>
    </row>
    <row r="2301" spans="2:4" ht="12.75" x14ac:dyDescent="0.2">
      <c r="B2301" s="72"/>
      <c r="C2301" s="72"/>
      <c r="D2301" s="72"/>
    </row>
    <row r="2302" spans="2:4" ht="12.75" x14ac:dyDescent="0.2">
      <c r="B2302" s="72"/>
      <c r="C2302" s="72"/>
      <c r="D2302" s="72"/>
    </row>
    <row r="2303" spans="2:4" ht="12.75" x14ac:dyDescent="0.2">
      <c r="B2303" s="72"/>
      <c r="C2303" s="72"/>
      <c r="D2303" s="72"/>
    </row>
    <row r="2304" spans="2:4" ht="12.75" x14ac:dyDescent="0.2">
      <c r="B2304" s="72"/>
      <c r="C2304" s="72"/>
      <c r="D2304" s="72"/>
    </row>
    <row r="2305" spans="2:4" ht="12.75" x14ac:dyDescent="0.2">
      <c r="B2305" s="72"/>
      <c r="C2305" s="72"/>
      <c r="D2305" s="72"/>
    </row>
    <row r="2306" spans="2:4" ht="12.75" x14ac:dyDescent="0.2">
      <c r="B2306" s="72"/>
      <c r="C2306" s="72"/>
      <c r="D2306" s="72"/>
    </row>
    <row r="2307" spans="2:4" ht="12.75" x14ac:dyDescent="0.2">
      <c r="B2307" s="72"/>
      <c r="C2307" s="72"/>
      <c r="D2307" s="72"/>
    </row>
    <row r="2308" spans="2:4" ht="12.75" x14ac:dyDescent="0.2">
      <c r="B2308" s="72"/>
      <c r="C2308" s="72"/>
      <c r="D2308" s="72"/>
    </row>
    <row r="2309" spans="2:4" ht="12.75" x14ac:dyDescent="0.2">
      <c r="B2309" s="72"/>
      <c r="C2309" s="72"/>
      <c r="D2309" s="72"/>
    </row>
    <row r="2310" spans="2:4" ht="12.75" x14ac:dyDescent="0.2">
      <c r="B2310" s="72"/>
      <c r="C2310" s="72"/>
      <c r="D2310" s="72"/>
    </row>
    <row r="2311" spans="2:4" ht="12.75" x14ac:dyDescent="0.2">
      <c r="B2311" s="72"/>
      <c r="C2311" s="72"/>
      <c r="D2311" s="72"/>
    </row>
    <row r="2312" spans="2:4" ht="12.75" x14ac:dyDescent="0.2">
      <c r="B2312" s="72"/>
      <c r="C2312" s="72"/>
      <c r="D2312" s="72"/>
    </row>
    <row r="2313" spans="2:4" ht="12.75" x14ac:dyDescent="0.2">
      <c r="B2313" s="72"/>
      <c r="C2313" s="72"/>
      <c r="D2313" s="72"/>
    </row>
    <row r="2314" spans="2:4" ht="12.75" x14ac:dyDescent="0.2">
      <c r="B2314" s="72"/>
      <c r="C2314" s="72"/>
      <c r="D2314" s="72"/>
    </row>
    <row r="2315" spans="2:4" ht="12.75" x14ac:dyDescent="0.2">
      <c r="B2315" s="72"/>
      <c r="C2315" s="72"/>
      <c r="D2315" s="72"/>
    </row>
    <row r="2316" spans="2:4" ht="12.75" x14ac:dyDescent="0.2">
      <c r="B2316" s="72"/>
      <c r="C2316" s="72"/>
      <c r="D2316" s="72"/>
    </row>
    <row r="2317" spans="2:4" ht="12.75" x14ac:dyDescent="0.2">
      <c r="B2317" s="72"/>
      <c r="C2317" s="72"/>
      <c r="D2317" s="72"/>
    </row>
    <row r="2318" spans="2:4" ht="12.75" x14ac:dyDescent="0.2">
      <c r="B2318" s="72"/>
      <c r="C2318" s="72"/>
      <c r="D2318" s="72"/>
    </row>
    <row r="2319" spans="2:4" ht="12.75" x14ac:dyDescent="0.2">
      <c r="B2319" s="72"/>
      <c r="C2319" s="72"/>
      <c r="D2319" s="72"/>
    </row>
    <row r="2320" spans="2:4" ht="12.75" x14ac:dyDescent="0.2">
      <c r="B2320" s="72"/>
      <c r="C2320" s="72"/>
      <c r="D2320" s="72"/>
    </row>
    <row r="2321" spans="2:4" ht="12.75" x14ac:dyDescent="0.2">
      <c r="B2321" s="72"/>
      <c r="C2321" s="72"/>
      <c r="D2321" s="72"/>
    </row>
    <row r="2322" spans="2:4" ht="12.75" x14ac:dyDescent="0.2">
      <c r="B2322" s="72"/>
      <c r="C2322" s="72"/>
      <c r="D2322" s="72"/>
    </row>
    <row r="2323" spans="2:4" ht="12.75" x14ac:dyDescent="0.2">
      <c r="B2323" s="72"/>
      <c r="C2323" s="72"/>
      <c r="D2323" s="72"/>
    </row>
    <row r="2324" spans="2:4" ht="12.75" x14ac:dyDescent="0.2">
      <c r="B2324" s="72"/>
      <c r="C2324" s="72"/>
      <c r="D2324" s="72"/>
    </row>
    <row r="2325" spans="2:4" ht="12.75" x14ac:dyDescent="0.2">
      <c r="B2325" s="72"/>
      <c r="C2325" s="72"/>
      <c r="D2325" s="72"/>
    </row>
    <row r="2326" spans="2:4" ht="12.75" x14ac:dyDescent="0.2">
      <c r="B2326" s="72"/>
      <c r="C2326" s="72"/>
      <c r="D2326" s="72"/>
    </row>
    <row r="2327" spans="2:4" ht="12.75" x14ac:dyDescent="0.2">
      <c r="B2327" s="72"/>
      <c r="C2327" s="72"/>
      <c r="D2327" s="72"/>
    </row>
    <row r="2328" spans="2:4" ht="12.75" x14ac:dyDescent="0.2">
      <c r="B2328" s="72"/>
      <c r="C2328" s="72"/>
      <c r="D2328" s="72"/>
    </row>
    <row r="2329" spans="2:4" ht="12.75" x14ac:dyDescent="0.2">
      <c r="B2329" s="72"/>
      <c r="C2329" s="72"/>
      <c r="D2329" s="72"/>
    </row>
    <row r="2330" spans="2:4" ht="12.75" x14ac:dyDescent="0.2">
      <c r="B2330" s="72"/>
      <c r="C2330" s="72"/>
      <c r="D2330" s="72"/>
    </row>
    <row r="2331" spans="2:4" ht="12.75" x14ac:dyDescent="0.2">
      <c r="B2331" s="72"/>
      <c r="C2331" s="72"/>
      <c r="D2331" s="72"/>
    </row>
    <row r="2332" spans="2:4" ht="12.75" x14ac:dyDescent="0.2">
      <c r="B2332" s="72"/>
      <c r="C2332" s="72"/>
      <c r="D2332" s="72"/>
    </row>
    <row r="2333" spans="2:4" ht="12.75" x14ac:dyDescent="0.2">
      <c r="B2333" s="72"/>
      <c r="C2333" s="72"/>
      <c r="D2333" s="72"/>
    </row>
    <row r="2334" spans="2:4" ht="12.75" x14ac:dyDescent="0.2">
      <c r="B2334" s="72"/>
      <c r="C2334" s="72"/>
      <c r="D2334" s="72"/>
    </row>
    <row r="2335" spans="2:4" ht="12.75" x14ac:dyDescent="0.2">
      <c r="B2335" s="72"/>
      <c r="C2335" s="72"/>
      <c r="D2335" s="72"/>
    </row>
    <row r="2336" spans="2:4" ht="12.75" x14ac:dyDescent="0.2">
      <c r="B2336" s="72"/>
      <c r="C2336" s="72"/>
      <c r="D2336" s="72"/>
    </row>
    <row r="2337" spans="2:4" ht="12.75" x14ac:dyDescent="0.2">
      <c r="B2337" s="72"/>
      <c r="C2337" s="72"/>
      <c r="D2337" s="72"/>
    </row>
    <row r="2338" spans="2:4" ht="12.75" x14ac:dyDescent="0.2">
      <c r="B2338" s="72"/>
      <c r="C2338" s="72"/>
      <c r="D2338" s="72"/>
    </row>
    <row r="2339" spans="2:4" ht="12.75" x14ac:dyDescent="0.2">
      <c r="B2339" s="72"/>
      <c r="C2339" s="72"/>
      <c r="D2339" s="72"/>
    </row>
    <row r="2340" spans="2:4" ht="12.75" x14ac:dyDescent="0.2">
      <c r="B2340" s="72"/>
      <c r="C2340" s="72"/>
      <c r="D2340" s="72"/>
    </row>
    <row r="2341" spans="2:4" ht="12.75" x14ac:dyDescent="0.2">
      <c r="B2341" s="72"/>
      <c r="C2341" s="72"/>
      <c r="D2341" s="72"/>
    </row>
    <row r="2342" spans="2:4" ht="12.75" x14ac:dyDescent="0.2">
      <c r="B2342" s="72"/>
      <c r="C2342" s="72"/>
      <c r="D2342" s="72"/>
    </row>
    <row r="2343" spans="2:4" ht="12.75" x14ac:dyDescent="0.2">
      <c r="B2343" s="72"/>
      <c r="C2343" s="72"/>
      <c r="D2343" s="72"/>
    </row>
    <row r="2344" spans="2:4" ht="12.75" x14ac:dyDescent="0.2">
      <c r="B2344" s="72"/>
      <c r="C2344" s="72"/>
      <c r="D2344" s="72"/>
    </row>
    <row r="2345" spans="2:4" ht="12.75" x14ac:dyDescent="0.2">
      <c r="B2345" s="72"/>
      <c r="C2345" s="72"/>
      <c r="D2345" s="72"/>
    </row>
    <row r="2346" spans="2:4" ht="12.75" x14ac:dyDescent="0.2">
      <c r="B2346" s="72"/>
      <c r="C2346" s="72"/>
      <c r="D2346" s="72"/>
    </row>
    <row r="2347" spans="2:4" ht="12.75" x14ac:dyDescent="0.2">
      <c r="B2347" s="72"/>
      <c r="C2347" s="72"/>
      <c r="D2347" s="72"/>
    </row>
    <row r="2348" spans="2:4" ht="12.75" x14ac:dyDescent="0.2">
      <c r="B2348" s="72"/>
      <c r="C2348" s="72"/>
      <c r="D2348" s="72"/>
    </row>
    <row r="2349" spans="2:4" ht="12.75" x14ac:dyDescent="0.2">
      <c r="B2349" s="72"/>
      <c r="C2349" s="72"/>
      <c r="D2349" s="72"/>
    </row>
    <row r="2350" spans="2:4" ht="12.75" x14ac:dyDescent="0.2">
      <c r="B2350" s="72"/>
      <c r="C2350" s="72"/>
      <c r="D2350" s="72"/>
    </row>
    <row r="2351" spans="2:4" ht="12.75" x14ac:dyDescent="0.2">
      <c r="B2351" s="72"/>
      <c r="C2351" s="72"/>
      <c r="D2351" s="72"/>
    </row>
    <row r="2352" spans="2:4" ht="12.75" x14ac:dyDescent="0.2">
      <c r="B2352" s="72"/>
      <c r="C2352" s="72"/>
      <c r="D2352" s="72"/>
    </row>
    <row r="2353" spans="2:4" ht="12.75" x14ac:dyDescent="0.2">
      <c r="B2353" s="72"/>
      <c r="C2353" s="72"/>
      <c r="D2353" s="72"/>
    </row>
    <row r="2354" spans="2:4" ht="12.75" x14ac:dyDescent="0.2">
      <c r="B2354" s="72"/>
      <c r="C2354" s="72"/>
      <c r="D2354" s="72"/>
    </row>
    <row r="2355" spans="2:4" ht="12.75" x14ac:dyDescent="0.2">
      <c r="B2355" s="72"/>
      <c r="C2355" s="72"/>
      <c r="D2355" s="72"/>
    </row>
    <row r="2356" spans="2:4" ht="12.75" x14ac:dyDescent="0.2">
      <c r="B2356" s="72"/>
      <c r="C2356" s="72"/>
      <c r="D2356" s="72"/>
    </row>
    <row r="2357" spans="2:4" ht="12.75" x14ac:dyDescent="0.2">
      <c r="B2357" s="72"/>
      <c r="C2357" s="72"/>
      <c r="D2357" s="72"/>
    </row>
    <row r="2358" spans="2:4" ht="12.75" x14ac:dyDescent="0.2">
      <c r="B2358" s="72"/>
      <c r="C2358" s="72"/>
      <c r="D2358" s="72"/>
    </row>
    <row r="2359" spans="2:4" ht="12.75" x14ac:dyDescent="0.2">
      <c r="B2359" s="72"/>
      <c r="C2359" s="72"/>
      <c r="D2359" s="72"/>
    </row>
    <row r="2360" spans="2:4" ht="12.75" x14ac:dyDescent="0.2">
      <c r="B2360" s="72"/>
      <c r="C2360" s="72"/>
      <c r="D2360" s="72"/>
    </row>
    <row r="2361" spans="2:4" ht="12.75" x14ac:dyDescent="0.2">
      <c r="B2361" s="72"/>
      <c r="C2361" s="72"/>
      <c r="D2361" s="72"/>
    </row>
    <row r="2362" spans="2:4" ht="12.75" x14ac:dyDescent="0.2">
      <c r="B2362" s="72"/>
      <c r="C2362" s="72"/>
      <c r="D2362" s="72"/>
    </row>
    <row r="2363" spans="2:4" ht="12.75" x14ac:dyDescent="0.2">
      <c r="B2363" s="72"/>
      <c r="C2363" s="72"/>
      <c r="D2363" s="72"/>
    </row>
    <row r="2364" spans="2:4" ht="12.75" x14ac:dyDescent="0.2">
      <c r="B2364" s="72"/>
      <c r="C2364" s="72"/>
      <c r="D2364" s="72"/>
    </row>
    <row r="2365" spans="2:4" ht="12.75" x14ac:dyDescent="0.2">
      <c r="B2365" s="72"/>
      <c r="C2365" s="72"/>
      <c r="D2365" s="72"/>
    </row>
    <row r="2366" spans="2:4" ht="12.75" x14ac:dyDescent="0.2">
      <c r="B2366" s="72"/>
      <c r="C2366" s="72"/>
      <c r="D2366" s="72"/>
    </row>
    <row r="2367" spans="2:4" ht="12.75" x14ac:dyDescent="0.2">
      <c r="B2367" s="72"/>
      <c r="C2367" s="72"/>
      <c r="D2367" s="72"/>
    </row>
    <row r="2368" spans="2:4" ht="12.75" x14ac:dyDescent="0.2">
      <c r="B2368" s="72"/>
      <c r="C2368" s="72"/>
      <c r="D2368" s="72"/>
    </row>
    <row r="2369" spans="2:4" ht="12.75" x14ac:dyDescent="0.2">
      <c r="B2369" s="72"/>
      <c r="C2369" s="72"/>
      <c r="D2369" s="72"/>
    </row>
    <row r="2370" spans="2:4" ht="12.75" x14ac:dyDescent="0.2">
      <c r="B2370" s="72"/>
      <c r="C2370" s="72"/>
      <c r="D2370" s="72"/>
    </row>
    <row r="2371" spans="2:4" ht="12.75" x14ac:dyDescent="0.2">
      <c r="B2371" s="72"/>
      <c r="C2371" s="72"/>
      <c r="D2371" s="72"/>
    </row>
    <row r="2372" spans="2:4" ht="12.75" x14ac:dyDescent="0.2">
      <c r="B2372" s="72"/>
      <c r="C2372" s="72"/>
      <c r="D2372" s="72"/>
    </row>
    <row r="2373" spans="2:4" ht="12.75" x14ac:dyDescent="0.2">
      <c r="B2373" s="72"/>
      <c r="C2373" s="72"/>
      <c r="D2373" s="72"/>
    </row>
    <row r="2374" spans="2:4" ht="12.75" x14ac:dyDescent="0.2">
      <c r="B2374" s="72"/>
      <c r="C2374" s="72"/>
      <c r="D2374" s="72"/>
    </row>
    <row r="2375" spans="2:4" ht="12.75" x14ac:dyDescent="0.2">
      <c r="B2375" s="72"/>
      <c r="C2375" s="72"/>
      <c r="D2375" s="72"/>
    </row>
    <row r="2376" spans="2:4" ht="12.75" x14ac:dyDescent="0.2">
      <c r="B2376" s="72"/>
      <c r="C2376" s="72"/>
      <c r="D2376" s="72"/>
    </row>
    <row r="2377" spans="2:4" ht="12.75" x14ac:dyDescent="0.2">
      <c r="B2377" s="72"/>
      <c r="C2377" s="72"/>
      <c r="D2377" s="72"/>
    </row>
    <row r="2378" spans="2:4" ht="12.75" x14ac:dyDescent="0.2">
      <c r="B2378" s="72"/>
      <c r="C2378" s="72"/>
      <c r="D2378" s="72"/>
    </row>
    <row r="2379" spans="2:4" ht="12.75" x14ac:dyDescent="0.2">
      <c r="B2379" s="72"/>
      <c r="C2379" s="72"/>
      <c r="D2379" s="72"/>
    </row>
    <row r="2380" spans="2:4" ht="12.75" x14ac:dyDescent="0.2">
      <c r="B2380" s="72"/>
      <c r="C2380" s="72"/>
      <c r="D2380" s="72"/>
    </row>
    <row r="2381" spans="2:4" ht="12.75" x14ac:dyDescent="0.2">
      <c r="B2381" s="72"/>
      <c r="C2381" s="72"/>
      <c r="D2381" s="72"/>
    </row>
    <row r="2382" spans="2:4" ht="12.75" x14ac:dyDescent="0.2">
      <c r="B2382" s="72"/>
      <c r="C2382" s="72"/>
      <c r="D2382" s="72"/>
    </row>
    <row r="2383" spans="2:4" ht="12.75" x14ac:dyDescent="0.2">
      <c r="B2383" s="72"/>
      <c r="C2383" s="72"/>
      <c r="D2383" s="72"/>
    </row>
    <row r="2384" spans="2:4" ht="12.75" x14ac:dyDescent="0.2">
      <c r="B2384" s="72"/>
      <c r="C2384" s="72"/>
      <c r="D2384" s="72"/>
    </row>
    <row r="2385" spans="2:4" ht="12.75" x14ac:dyDescent="0.2">
      <c r="B2385" s="72"/>
      <c r="C2385" s="72"/>
      <c r="D2385" s="72"/>
    </row>
    <row r="2386" spans="2:4" ht="12.75" x14ac:dyDescent="0.2">
      <c r="B2386" s="72"/>
      <c r="C2386" s="72"/>
      <c r="D2386" s="72"/>
    </row>
    <row r="2387" spans="2:4" ht="12.75" x14ac:dyDescent="0.2">
      <c r="B2387" s="72"/>
      <c r="C2387" s="72"/>
      <c r="D2387" s="72"/>
    </row>
    <row r="2388" spans="2:4" ht="12.75" x14ac:dyDescent="0.2">
      <c r="B2388" s="72"/>
      <c r="C2388" s="72"/>
      <c r="D2388" s="72"/>
    </row>
    <row r="2389" spans="2:4" ht="12.75" x14ac:dyDescent="0.2">
      <c r="B2389" s="72"/>
      <c r="C2389" s="72"/>
      <c r="D2389" s="72"/>
    </row>
    <row r="2390" spans="2:4" ht="12.75" x14ac:dyDescent="0.2">
      <c r="B2390" s="72"/>
      <c r="C2390" s="72"/>
      <c r="D2390" s="72"/>
    </row>
    <row r="2391" spans="2:4" ht="12.75" x14ac:dyDescent="0.2">
      <c r="B2391" s="72"/>
      <c r="C2391" s="72"/>
      <c r="D2391" s="72"/>
    </row>
    <row r="2392" spans="2:4" ht="12.75" x14ac:dyDescent="0.2">
      <c r="B2392" s="72"/>
      <c r="C2392" s="72"/>
      <c r="D2392" s="72"/>
    </row>
    <row r="2393" spans="2:4" ht="12.75" x14ac:dyDescent="0.2">
      <c r="B2393" s="72"/>
      <c r="C2393" s="72"/>
      <c r="D2393" s="72"/>
    </row>
    <row r="2394" spans="2:4" ht="12.75" x14ac:dyDescent="0.2">
      <c r="B2394" s="72"/>
      <c r="C2394" s="72"/>
      <c r="D2394" s="72"/>
    </row>
    <row r="2395" spans="2:4" ht="12.75" x14ac:dyDescent="0.2">
      <c r="B2395" s="72"/>
      <c r="C2395" s="72"/>
      <c r="D2395" s="72"/>
    </row>
    <row r="2396" spans="2:4" ht="12.75" x14ac:dyDescent="0.2">
      <c r="B2396" s="72"/>
      <c r="C2396" s="72"/>
      <c r="D2396" s="72"/>
    </row>
    <row r="2397" spans="2:4" ht="12.75" x14ac:dyDescent="0.2">
      <c r="B2397" s="72"/>
      <c r="C2397" s="72"/>
      <c r="D2397" s="72"/>
    </row>
    <row r="2398" spans="2:4" ht="12.75" x14ac:dyDescent="0.2">
      <c r="B2398" s="72"/>
      <c r="C2398" s="72"/>
      <c r="D2398" s="72"/>
    </row>
    <row r="2399" spans="2:4" ht="12.75" x14ac:dyDescent="0.2">
      <c r="B2399" s="72"/>
      <c r="C2399" s="72"/>
      <c r="D2399" s="72"/>
    </row>
    <row r="2400" spans="2:4" ht="12.75" x14ac:dyDescent="0.2">
      <c r="B2400" s="72"/>
      <c r="C2400" s="72"/>
      <c r="D2400" s="72"/>
    </row>
    <row r="2401" spans="2:4" ht="12.75" x14ac:dyDescent="0.2">
      <c r="B2401" s="72"/>
      <c r="C2401" s="72"/>
      <c r="D2401" s="72"/>
    </row>
    <row r="2402" spans="2:4" ht="12.75" x14ac:dyDescent="0.2">
      <c r="B2402" s="72"/>
      <c r="C2402" s="72"/>
      <c r="D2402" s="72"/>
    </row>
    <row r="2403" spans="2:4" ht="12.75" x14ac:dyDescent="0.2">
      <c r="B2403" s="72"/>
      <c r="C2403" s="72"/>
      <c r="D2403" s="72"/>
    </row>
    <row r="2404" spans="2:4" ht="12.75" x14ac:dyDescent="0.2">
      <c r="B2404" s="72"/>
      <c r="C2404" s="72"/>
      <c r="D2404" s="72"/>
    </row>
    <row r="2405" spans="2:4" ht="12.75" x14ac:dyDescent="0.2">
      <c r="B2405" s="72"/>
      <c r="C2405" s="72"/>
      <c r="D2405" s="72"/>
    </row>
    <row r="2406" spans="2:4" ht="12.75" x14ac:dyDescent="0.2">
      <c r="B2406" s="72"/>
      <c r="C2406" s="72"/>
      <c r="D2406" s="72"/>
    </row>
    <row r="2407" spans="2:4" ht="12.75" x14ac:dyDescent="0.2">
      <c r="B2407" s="72"/>
      <c r="C2407" s="72"/>
      <c r="D2407" s="72"/>
    </row>
    <row r="2408" spans="2:4" ht="12.75" x14ac:dyDescent="0.2">
      <c r="B2408" s="72"/>
      <c r="C2408" s="72"/>
      <c r="D2408" s="72"/>
    </row>
    <row r="2409" spans="2:4" ht="12.75" x14ac:dyDescent="0.2">
      <c r="B2409" s="72"/>
      <c r="C2409" s="72"/>
      <c r="D2409" s="72"/>
    </row>
    <row r="2410" spans="2:4" ht="12.75" x14ac:dyDescent="0.2">
      <c r="B2410" s="72"/>
      <c r="C2410" s="72"/>
      <c r="D2410" s="72"/>
    </row>
    <row r="2411" spans="2:4" ht="12.75" x14ac:dyDescent="0.2">
      <c r="B2411" s="72"/>
      <c r="C2411" s="72"/>
      <c r="D2411" s="72"/>
    </row>
    <row r="2412" spans="2:4" ht="12.75" x14ac:dyDescent="0.2">
      <c r="B2412" s="72"/>
      <c r="C2412" s="72"/>
      <c r="D2412" s="72"/>
    </row>
    <row r="2413" spans="2:4" ht="12.75" x14ac:dyDescent="0.2">
      <c r="B2413" s="72"/>
      <c r="C2413" s="72"/>
      <c r="D2413" s="72"/>
    </row>
    <row r="2414" spans="2:4" ht="12.75" x14ac:dyDescent="0.2">
      <c r="B2414" s="72"/>
      <c r="C2414" s="72"/>
      <c r="D2414" s="72"/>
    </row>
    <row r="2415" spans="2:4" ht="12.75" x14ac:dyDescent="0.2">
      <c r="B2415" s="72"/>
      <c r="C2415" s="72"/>
      <c r="D2415" s="72"/>
    </row>
    <row r="2416" spans="2:4" ht="12.75" x14ac:dyDescent="0.2">
      <c r="B2416" s="72"/>
      <c r="C2416" s="72"/>
      <c r="D2416" s="72"/>
    </row>
    <row r="2417" spans="2:4" ht="12.75" x14ac:dyDescent="0.2">
      <c r="B2417" s="72"/>
      <c r="C2417" s="72"/>
      <c r="D2417" s="72"/>
    </row>
    <row r="2418" spans="2:4" ht="12.75" x14ac:dyDescent="0.2">
      <c r="B2418" s="72"/>
      <c r="C2418" s="72"/>
      <c r="D2418" s="72"/>
    </row>
    <row r="2419" spans="2:4" ht="12.75" x14ac:dyDescent="0.2">
      <c r="B2419" s="72"/>
      <c r="C2419" s="72"/>
      <c r="D2419" s="72"/>
    </row>
    <row r="2420" spans="2:4" ht="12.75" x14ac:dyDescent="0.2">
      <c r="B2420" s="72"/>
      <c r="C2420" s="72"/>
      <c r="D2420" s="72"/>
    </row>
    <row r="2421" spans="2:4" ht="12.75" x14ac:dyDescent="0.2">
      <c r="B2421" s="72"/>
      <c r="C2421" s="72"/>
      <c r="D2421" s="72"/>
    </row>
    <row r="2422" spans="2:4" ht="12.75" x14ac:dyDescent="0.2">
      <c r="B2422" s="72"/>
      <c r="C2422" s="72"/>
      <c r="D2422" s="72"/>
    </row>
    <row r="2423" spans="2:4" ht="12.75" x14ac:dyDescent="0.2">
      <c r="B2423" s="72"/>
      <c r="C2423" s="72"/>
      <c r="D2423" s="72"/>
    </row>
    <row r="2424" spans="2:4" ht="12.75" x14ac:dyDescent="0.2">
      <c r="B2424" s="72"/>
      <c r="C2424" s="72"/>
      <c r="D2424" s="72"/>
    </row>
    <row r="2425" spans="2:4" ht="12.75" x14ac:dyDescent="0.2">
      <c r="B2425" s="72"/>
      <c r="C2425" s="72"/>
      <c r="D2425" s="72"/>
    </row>
    <row r="2426" spans="2:4" ht="12.75" x14ac:dyDescent="0.2">
      <c r="B2426" s="72"/>
      <c r="C2426" s="72"/>
      <c r="D2426" s="72"/>
    </row>
    <row r="2427" spans="2:4" ht="12.75" x14ac:dyDescent="0.2">
      <c r="B2427" s="72"/>
      <c r="C2427" s="72"/>
      <c r="D2427" s="72"/>
    </row>
    <row r="2428" spans="2:4" ht="12.75" x14ac:dyDescent="0.2">
      <c r="B2428" s="72"/>
      <c r="C2428" s="72"/>
      <c r="D2428" s="72"/>
    </row>
    <row r="2429" spans="2:4" ht="12.75" x14ac:dyDescent="0.2">
      <c r="B2429" s="72"/>
      <c r="C2429" s="72"/>
      <c r="D2429" s="72"/>
    </row>
    <row r="2430" spans="2:4" ht="12.75" x14ac:dyDescent="0.2">
      <c r="B2430" s="72"/>
      <c r="C2430" s="72"/>
      <c r="D2430" s="72"/>
    </row>
    <row r="2431" spans="2:4" ht="12.75" x14ac:dyDescent="0.2">
      <c r="B2431" s="72"/>
      <c r="C2431" s="72"/>
      <c r="D2431" s="72"/>
    </row>
    <row r="2432" spans="2:4" ht="12.75" x14ac:dyDescent="0.2">
      <c r="B2432" s="72"/>
      <c r="C2432" s="72"/>
      <c r="D2432" s="72"/>
    </row>
    <row r="2433" spans="2:4" ht="12.75" x14ac:dyDescent="0.2">
      <c r="B2433" s="72"/>
      <c r="C2433" s="72"/>
      <c r="D2433" s="72"/>
    </row>
    <row r="2434" spans="2:4" ht="12.75" x14ac:dyDescent="0.2">
      <c r="B2434" s="72"/>
      <c r="C2434" s="72"/>
      <c r="D2434" s="72"/>
    </row>
    <row r="2435" spans="2:4" ht="12.75" x14ac:dyDescent="0.2">
      <c r="B2435" s="72"/>
      <c r="C2435" s="72"/>
      <c r="D2435" s="72"/>
    </row>
    <row r="2436" spans="2:4" ht="12.75" x14ac:dyDescent="0.2">
      <c r="B2436" s="72"/>
      <c r="C2436" s="72"/>
      <c r="D2436" s="72"/>
    </row>
    <row r="2437" spans="2:4" ht="12.75" x14ac:dyDescent="0.2">
      <c r="B2437" s="72"/>
      <c r="C2437" s="72"/>
      <c r="D2437" s="72"/>
    </row>
    <row r="2438" spans="2:4" ht="12.75" x14ac:dyDescent="0.2">
      <c r="B2438" s="72"/>
      <c r="C2438" s="72"/>
      <c r="D2438" s="72"/>
    </row>
    <row r="2439" spans="2:4" ht="12.75" x14ac:dyDescent="0.2">
      <c r="B2439" s="72"/>
      <c r="C2439" s="72"/>
      <c r="D2439" s="72"/>
    </row>
    <row r="2440" spans="2:4" ht="12.75" x14ac:dyDescent="0.2">
      <c r="B2440" s="72"/>
      <c r="C2440" s="72"/>
      <c r="D2440" s="72"/>
    </row>
    <row r="2441" spans="2:4" ht="12.75" x14ac:dyDescent="0.2">
      <c r="B2441" s="72"/>
      <c r="C2441" s="72"/>
      <c r="D2441" s="72"/>
    </row>
    <row r="2442" spans="2:4" ht="12.75" x14ac:dyDescent="0.2">
      <c r="B2442" s="72"/>
      <c r="C2442" s="72"/>
      <c r="D2442" s="72"/>
    </row>
    <row r="2443" spans="2:4" ht="12.75" x14ac:dyDescent="0.2">
      <c r="B2443" s="72"/>
      <c r="C2443" s="72"/>
      <c r="D2443" s="72"/>
    </row>
    <row r="2444" spans="2:4" ht="12.75" x14ac:dyDescent="0.2">
      <c r="B2444" s="72"/>
      <c r="C2444" s="72"/>
      <c r="D2444" s="72"/>
    </row>
    <row r="2445" spans="2:4" ht="12.75" x14ac:dyDescent="0.2">
      <c r="B2445" s="72"/>
      <c r="C2445" s="72"/>
      <c r="D2445" s="72"/>
    </row>
    <row r="2446" spans="2:4" ht="12.75" x14ac:dyDescent="0.2">
      <c r="B2446" s="72"/>
      <c r="C2446" s="72"/>
      <c r="D2446" s="72"/>
    </row>
    <row r="2447" spans="2:4" ht="12.75" x14ac:dyDescent="0.2">
      <c r="B2447" s="72"/>
      <c r="C2447" s="72"/>
      <c r="D2447" s="72"/>
    </row>
    <row r="2448" spans="2:4" ht="12.75" x14ac:dyDescent="0.2">
      <c r="B2448" s="72"/>
      <c r="C2448" s="72"/>
      <c r="D2448" s="72"/>
    </row>
    <row r="2449" spans="2:4" ht="12.75" x14ac:dyDescent="0.2">
      <c r="B2449" s="72"/>
      <c r="C2449" s="72"/>
      <c r="D2449" s="72"/>
    </row>
    <row r="2450" spans="2:4" ht="12.75" x14ac:dyDescent="0.2">
      <c r="B2450" s="72"/>
      <c r="C2450" s="72"/>
      <c r="D2450" s="72"/>
    </row>
    <row r="2451" spans="2:4" ht="12.75" x14ac:dyDescent="0.2">
      <c r="B2451" s="72"/>
      <c r="C2451" s="72"/>
      <c r="D2451" s="72"/>
    </row>
    <row r="2452" spans="2:4" ht="12.75" x14ac:dyDescent="0.2">
      <c r="B2452" s="72"/>
      <c r="C2452" s="72"/>
      <c r="D2452" s="72"/>
    </row>
    <row r="2453" spans="2:4" ht="12.75" x14ac:dyDescent="0.2">
      <c r="B2453" s="72"/>
      <c r="C2453" s="72"/>
      <c r="D2453" s="72"/>
    </row>
    <row r="2454" spans="2:4" ht="12.75" x14ac:dyDescent="0.2">
      <c r="B2454" s="72"/>
      <c r="C2454" s="72"/>
      <c r="D2454" s="72"/>
    </row>
    <row r="2455" spans="2:4" ht="12.75" x14ac:dyDescent="0.2">
      <c r="B2455" s="72"/>
      <c r="C2455" s="72"/>
      <c r="D2455" s="72"/>
    </row>
    <row r="2456" spans="2:4" ht="12.75" x14ac:dyDescent="0.2">
      <c r="B2456" s="72"/>
      <c r="C2456" s="72"/>
      <c r="D2456" s="72"/>
    </row>
    <row r="2457" spans="2:4" ht="12.75" x14ac:dyDescent="0.2">
      <c r="B2457" s="72"/>
      <c r="C2457" s="72"/>
      <c r="D2457" s="72"/>
    </row>
    <row r="2458" spans="2:4" ht="12.75" x14ac:dyDescent="0.2">
      <c r="B2458" s="72"/>
      <c r="C2458" s="72"/>
      <c r="D2458" s="72"/>
    </row>
    <row r="2459" spans="2:4" ht="12.75" x14ac:dyDescent="0.2">
      <c r="B2459" s="72"/>
      <c r="C2459" s="72"/>
      <c r="D2459" s="72"/>
    </row>
    <row r="2460" spans="2:4" ht="12.75" x14ac:dyDescent="0.2">
      <c r="B2460" s="72"/>
      <c r="C2460" s="72"/>
      <c r="D2460" s="72"/>
    </row>
    <row r="2461" spans="2:4" ht="12.75" x14ac:dyDescent="0.2">
      <c r="B2461" s="72"/>
      <c r="C2461" s="72"/>
      <c r="D2461" s="72"/>
    </row>
    <row r="2462" spans="2:4" ht="12.75" x14ac:dyDescent="0.2">
      <c r="B2462" s="72"/>
      <c r="C2462" s="72"/>
      <c r="D2462" s="72"/>
    </row>
    <row r="2463" spans="2:4" ht="12.75" x14ac:dyDescent="0.2">
      <c r="B2463" s="72"/>
      <c r="C2463" s="72"/>
      <c r="D2463" s="72"/>
    </row>
    <row r="2464" spans="2:4" ht="12.75" x14ac:dyDescent="0.2">
      <c r="B2464" s="72"/>
      <c r="C2464" s="72"/>
      <c r="D2464" s="72"/>
    </row>
    <row r="2465" spans="2:4" ht="12.75" x14ac:dyDescent="0.2">
      <c r="B2465" s="72"/>
      <c r="C2465" s="72"/>
      <c r="D2465" s="72"/>
    </row>
    <row r="2466" spans="2:4" ht="12.75" x14ac:dyDescent="0.2">
      <c r="B2466" s="72"/>
      <c r="C2466" s="72"/>
      <c r="D2466" s="72"/>
    </row>
    <row r="2467" spans="2:4" ht="12.75" x14ac:dyDescent="0.2">
      <c r="B2467" s="72"/>
      <c r="C2467" s="72"/>
      <c r="D2467" s="72"/>
    </row>
    <row r="2468" spans="2:4" ht="12.75" x14ac:dyDescent="0.2">
      <c r="B2468" s="72"/>
      <c r="C2468" s="72"/>
      <c r="D2468" s="72"/>
    </row>
    <row r="2469" spans="2:4" ht="12.75" x14ac:dyDescent="0.2">
      <c r="B2469" s="72"/>
      <c r="C2469" s="72"/>
      <c r="D2469" s="72"/>
    </row>
    <row r="2470" spans="2:4" ht="12.75" x14ac:dyDescent="0.2">
      <c r="B2470" s="72"/>
      <c r="C2470" s="72"/>
      <c r="D2470" s="72"/>
    </row>
    <row r="2471" spans="2:4" ht="12.75" x14ac:dyDescent="0.2">
      <c r="B2471" s="72"/>
      <c r="C2471" s="72"/>
      <c r="D2471" s="72"/>
    </row>
    <row r="2472" spans="2:4" ht="12.75" x14ac:dyDescent="0.2">
      <c r="B2472" s="72"/>
      <c r="C2472" s="72"/>
      <c r="D2472" s="72"/>
    </row>
    <row r="2473" spans="2:4" ht="12.75" x14ac:dyDescent="0.2">
      <c r="B2473" s="72"/>
      <c r="C2473" s="72"/>
      <c r="D2473" s="72"/>
    </row>
    <row r="2474" spans="2:4" ht="12.75" x14ac:dyDescent="0.2">
      <c r="B2474" s="72"/>
      <c r="C2474" s="72"/>
      <c r="D2474" s="72"/>
    </row>
    <row r="2475" spans="2:4" ht="12.75" x14ac:dyDescent="0.2">
      <c r="B2475" s="72"/>
      <c r="C2475" s="72"/>
      <c r="D2475" s="72"/>
    </row>
    <row r="2476" spans="2:4" ht="12.75" x14ac:dyDescent="0.2">
      <c r="B2476" s="72"/>
      <c r="C2476" s="72"/>
      <c r="D2476" s="72"/>
    </row>
    <row r="2477" spans="2:4" ht="12.75" x14ac:dyDescent="0.2">
      <c r="B2477" s="72"/>
      <c r="C2477" s="72"/>
      <c r="D2477" s="72"/>
    </row>
    <row r="2478" spans="2:4" ht="12.75" x14ac:dyDescent="0.2">
      <c r="B2478" s="72"/>
      <c r="C2478" s="72"/>
      <c r="D2478" s="72"/>
    </row>
    <row r="2479" spans="2:4" ht="12.75" x14ac:dyDescent="0.2">
      <c r="B2479" s="72"/>
      <c r="C2479" s="72"/>
      <c r="D2479" s="72"/>
    </row>
    <row r="2480" spans="2:4" ht="12.75" x14ac:dyDescent="0.2">
      <c r="B2480" s="72"/>
      <c r="C2480" s="72"/>
      <c r="D2480" s="72"/>
    </row>
    <row r="2481" spans="2:4" ht="12.75" x14ac:dyDescent="0.2">
      <c r="B2481" s="72"/>
      <c r="C2481" s="72"/>
      <c r="D2481" s="72"/>
    </row>
    <row r="2482" spans="2:4" ht="12.75" x14ac:dyDescent="0.2">
      <c r="B2482" s="72"/>
      <c r="C2482" s="72"/>
      <c r="D2482" s="72"/>
    </row>
    <row r="2483" spans="2:4" ht="12.75" x14ac:dyDescent="0.2">
      <c r="B2483" s="72"/>
      <c r="C2483" s="72"/>
      <c r="D2483" s="72"/>
    </row>
    <row r="2484" spans="2:4" ht="12.75" x14ac:dyDescent="0.2">
      <c r="B2484" s="72"/>
      <c r="C2484" s="72"/>
      <c r="D2484" s="72"/>
    </row>
    <row r="2485" spans="2:4" ht="12.75" x14ac:dyDescent="0.2">
      <c r="B2485" s="72"/>
      <c r="C2485" s="72"/>
      <c r="D2485" s="72"/>
    </row>
    <row r="2486" spans="2:4" ht="12.75" x14ac:dyDescent="0.2">
      <c r="B2486" s="72"/>
      <c r="C2486" s="72"/>
      <c r="D2486" s="72"/>
    </row>
    <row r="2487" spans="2:4" ht="12.75" x14ac:dyDescent="0.2">
      <c r="B2487" s="72"/>
      <c r="C2487" s="72"/>
      <c r="D2487" s="72"/>
    </row>
    <row r="2488" spans="2:4" ht="12.75" x14ac:dyDescent="0.2">
      <c r="B2488" s="72"/>
      <c r="C2488" s="72"/>
      <c r="D2488" s="72"/>
    </row>
    <row r="2489" spans="2:4" ht="12.75" x14ac:dyDescent="0.2">
      <c r="B2489" s="72"/>
      <c r="C2489" s="72"/>
      <c r="D2489" s="72"/>
    </row>
    <row r="2490" spans="2:4" ht="12.75" x14ac:dyDescent="0.2">
      <c r="B2490" s="72"/>
      <c r="C2490" s="72"/>
      <c r="D2490" s="72"/>
    </row>
    <row r="2491" spans="2:4" ht="12.75" x14ac:dyDescent="0.2">
      <c r="B2491" s="72"/>
      <c r="C2491" s="72"/>
      <c r="D2491" s="72"/>
    </row>
    <row r="2492" spans="2:4" ht="12.75" x14ac:dyDescent="0.2">
      <c r="B2492" s="72"/>
      <c r="C2492" s="72"/>
      <c r="D2492" s="72"/>
    </row>
    <row r="2493" spans="2:4" ht="12.75" x14ac:dyDescent="0.2">
      <c r="B2493" s="72"/>
      <c r="C2493" s="72"/>
      <c r="D2493" s="72"/>
    </row>
    <row r="2494" spans="2:4" ht="12.75" x14ac:dyDescent="0.2">
      <c r="B2494" s="72"/>
      <c r="C2494" s="72"/>
      <c r="D2494" s="72"/>
    </row>
    <row r="2495" spans="2:4" ht="12.75" x14ac:dyDescent="0.2">
      <c r="B2495" s="72"/>
      <c r="C2495" s="72"/>
      <c r="D2495" s="72"/>
    </row>
    <row r="2496" spans="2:4" ht="12.75" x14ac:dyDescent="0.2">
      <c r="B2496" s="72"/>
      <c r="C2496" s="72"/>
      <c r="D2496" s="72"/>
    </row>
    <row r="2497" spans="2:4" ht="12.75" x14ac:dyDescent="0.2">
      <c r="B2497" s="72"/>
      <c r="C2497" s="72"/>
      <c r="D2497" s="72"/>
    </row>
    <row r="2498" spans="2:4" ht="12.75" x14ac:dyDescent="0.2">
      <c r="B2498" s="72"/>
      <c r="C2498" s="72"/>
      <c r="D2498" s="72"/>
    </row>
    <row r="2499" spans="2:4" ht="12.75" x14ac:dyDescent="0.2">
      <c r="B2499" s="72"/>
      <c r="C2499" s="72"/>
      <c r="D2499" s="72"/>
    </row>
    <row r="2500" spans="2:4" ht="12.75" x14ac:dyDescent="0.2">
      <c r="B2500" s="72"/>
      <c r="C2500" s="72"/>
      <c r="D2500" s="72"/>
    </row>
    <row r="2501" spans="2:4" ht="12.75" x14ac:dyDescent="0.2">
      <c r="B2501" s="72"/>
      <c r="C2501" s="72"/>
      <c r="D2501" s="72"/>
    </row>
    <row r="2502" spans="2:4" ht="12.75" x14ac:dyDescent="0.2">
      <c r="B2502" s="72"/>
      <c r="C2502" s="72"/>
      <c r="D2502" s="72"/>
    </row>
    <row r="2503" spans="2:4" ht="12.75" x14ac:dyDescent="0.2">
      <c r="B2503" s="72"/>
      <c r="C2503" s="72"/>
      <c r="D2503" s="72"/>
    </row>
    <row r="2504" spans="2:4" ht="12.75" x14ac:dyDescent="0.2">
      <c r="B2504" s="72"/>
      <c r="C2504" s="72"/>
      <c r="D2504" s="72"/>
    </row>
    <row r="2505" spans="2:4" ht="12.75" x14ac:dyDescent="0.2">
      <c r="B2505" s="72"/>
      <c r="C2505" s="72"/>
      <c r="D2505" s="72"/>
    </row>
    <row r="2506" spans="2:4" ht="12.75" x14ac:dyDescent="0.2">
      <c r="B2506" s="72"/>
      <c r="C2506" s="72"/>
      <c r="D2506" s="72"/>
    </row>
    <row r="2507" spans="2:4" ht="12.75" x14ac:dyDescent="0.2">
      <c r="B2507" s="72"/>
      <c r="C2507" s="72"/>
      <c r="D2507" s="72"/>
    </row>
    <row r="2508" spans="2:4" ht="12.75" x14ac:dyDescent="0.2">
      <c r="B2508" s="72"/>
      <c r="C2508" s="72"/>
      <c r="D2508" s="72"/>
    </row>
    <row r="2509" spans="2:4" ht="12.75" x14ac:dyDescent="0.2">
      <c r="B2509" s="72"/>
      <c r="C2509" s="72"/>
      <c r="D2509" s="72"/>
    </row>
    <row r="2510" spans="2:4" ht="12.75" x14ac:dyDescent="0.2">
      <c r="B2510" s="72"/>
      <c r="C2510" s="72"/>
      <c r="D2510" s="72"/>
    </row>
    <row r="2511" spans="2:4" ht="12.75" x14ac:dyDescent="0.2">
      <c r="B2511" s="72"/>
      <c r="C2511" s="72"/>
      <c r="D2511" s="72"/>
    </row>
    <row r="2512" spans="2:4" ht="12.75" x14ac:dyDescent="0.2">
      <c r="B2512" s="72"/>
      <c r="C2512" s="72"/>
      <c r="D2512" s="72"/>
    </row>
    <row r="2513" spans="2:4" ht="12.75" x14ac:dyDescent="0.2">
      <c r="B2513" s="72"/>
      <c r="C2513" s="72"/>
      <c r="D2513" s="72"/>
    </row>
    <row r="2514" spans="2:4" ht="12.75" x14ac:dyDescent="0.2">
      <c r="B2514" s="72"/>
      <c r="C2514" s="72"/>
      <c r="D2514" s="72"/>
    </row>
    <row r="2515" spans="2:4" ht="12.75" x14ac:dyDescent="0.2">
      <c r="B2515" s="72"/>
      <c r="C2515" s="72"/>
      <c r="D2515" s="72"/>
    </row>
    <row r="2516" spans="2:4" ht="12.75" x14ac:dyDescent="0.2">
      <c r="B2516" s="72"/>
      <c r="C2516" s="72"/>
      <c r="D2516" s="72"/>
    </row>
    <row r="2517" spans="2:4" ht="12.75" x14ac:dyDescent="0.2">
      <c r="B2517" s="72"/>
      <c r="C2517" s="72"/>
      <c r="D2517" s="72"/>
    </row>
    <row r="2518" spans="2:4" ht="12.75" x14ac:dyDescent="0.2">
      <c r="B2518" s="72"/>
      <c r="C2518" s="72"/>
      <c r="D2518" s="72"/>
    </row>
    <row r="2519" spans="2:4" ht="12.75" x14ac:dyDescent="0.2">
      <c r="B2519" s="72"/>
      <c r="C2519" s="72"/>
      <c r="D2519" s="72"/>
    </row>
    <row r="2520" spans="2:4" ht="12.75" x14ac:dyDescent="0.2">
      <c r="B2520" s="72"/>
      <c r="C2520" s="72"/>
      <c r="D2520" s="72"/>
    </row>
    <row r="2521" spans="2:4" ht="12.75" x14ac:dyDescent="0.2">
      <c r="B2521" s="72"/>
      <c r="C2521" s="72"/>
      <c r="D2521" s="72"/>
    </row>
    <row r="2522" spans="2:4" ht="12.75" x14ac:dyDescent="0.2">
      <c r="B2522" s="72"/>
      <c r="C2522" s="72"/>
      <c r="D2522" s="72"/>
    </row>
    <row r="2523" spans="2:4" ht="12.75" x14ac:dyDescent="0.2">
      <c r="B2523" s="72"/>
      <c r="C2523" s="72"/>
      <c r="D2523" s="72"/>
    </row>
    <row r="2524" spans="2:4" ht="12.75" x14ac:dyDescent="0.2">
      <c r="B2524" s="72"/>
      <c r="C2524" s="72"/>
      <c r="D2524" s="72"/>
    </row>
    <row r="2525" spans="2:4" ht="12.75" x14ac:dyDescent="0.2">
      <c r="B2525" s="72"/>
      <c r="C2525" s="72"/>
      <c r="D2525" s="72"/>
    </row>
    <row r="2526" spans="2:4" ht="12.75" x14ac:dyDescent="0.2">
      <c r="B2526" s="72"/>
      <c r="C2526" s="72"/>
      <c r="D2526" s="72"/>
    </row>
    <row r="2527" spans="2:4" ht="12.75" x14ac:dyDescent="0.2">
      <c r="B2527" s="72"/>
      <c r="C2527" s="72"/>
      <c r="D2527" s="72"/>
    </row>
    <row r="2528" spans="2:4" ht="12.75" x14ac:dyDescent="0.2">
      <c r="B2528" s="72"/>
      <c r="C2528" s="72"/>
      <c r="D2528" s="72"/>
    </row>
    <row r="2529" spans="2:4" ht="12.75" x14ac:dyDescent="0.2">
      <c r="B2529" s="72"/>
      <c r="C2529" s="72"/>
      <c r="D2529" s="72"/>
    </row>
    <row r="2530" spans="2:4" ht="12.75" x14ac:dyDescent="0.2">
      <c r="B2530" s="72"/>
      <c r="C2530" s="72"/>
      <c r="D2530" s="72"/>
    </row>
    <row r="2531" spans="2:4" ht="12.75" x14ac:dyDescent="0.2">
      <c r="B2531" s="72"/>
      <c r="C2531" s="72"/>
      <c r="D2531" s="72"/>
    </row>
    <row r="2532" spans="2:4" ht="12.75" x14ac:dyDescent="0.2">
      <c r="B2532" s="72"/>
      <c r="C2532" s="72"/>
      <c r="D2532" s="72"/>
    </row>
    <row r="2533" spans="2:4" ht="12.75" x14ac:dyDescent="0.2">
      <c r="B2533" s="72"/>
      <c r="C2533" s="72"/>
      <c r="D2533" s="72"/>
    </row>
    <row r="2534" spans="2:4" ht="12.75" x14ac:dyDescent="0.2">
      <c r="B2534" s="72"/>
      <c r="C2534" s="72"/>
      <c r="D2534" s="72"/>
    </row>
    <row r="2535" spans="2:4" ht="12.75" x14ac:dyDescent="0.2">
      <c r="B2535" s="72"/>
      <c r="C2535" s="72"/>
      <c r="D2535" s="72"/>
    </row>
    <row r="2536" spans="2:4" ht="12.75" x14ac:dyDescent="0.2">
      <c r="B2536" s="72"/>
      <c r="C2536" s="72"/>
      <c r="D2536" s="72"/>
    </row>
    <row r="2537" spans="2:4" ht="12.75" x14ac:dyDescent="0.2">
      <c r="B2537" s="72"/>
      <c r="C2537" s="72"/>
      <c r="D2537" s="72"/>
    </row>
    <row r="2538" spans="2:4" ht="12.75" x14ac:dyDescent="0.2">
      <c r="B2538" s="72"/>
      <c r="C2538" s="72"/>
      <c r="D2538" s="72"/>
    </row>
    <row r="2539" spans="2:4" ht="12.75" x14ac:dyDescent="0.2">
      <c r="B2539" s="72"/>
      <c r="C2539" s="72"/>
      <c r="D2539" s="72"/>
    </row>
    <row r="2540" spans="2:4" ht="12.75" x14ac:dyDescent="0.2">
      <c r="B2540" s="72"/>
      <c r="C2540" s="72"/>
      <c r="D2540" s="72"/>
    </row>
    <row r="2541" spans="2:4" ht="12.75" x14ac:dyDescent="0.2">
      <c r="B2541" s="72"/>
      <c r="C2541" s="72"/>
      <c r="D2541" s="72"/>
    </row>
    <row r="2542" spans="2:4" ht="12.75" x14ac:dyDescent="0.2">
      <c r="B2542" s="72"/>
      <c r="C2542" s="72"/>
      <c r="D2542" s="72"/>
    </row>
    <row r="2543" spans="2:4" ht="12.75" x14ac:dyDescent="0.2">
      <c r="B2543" s="72"/>
      <c r="C2543" s="72"/>
      <c r="D2543" s="72"/>
    </row>
    <row r="2544" spans="2:4" ht="12.75" x14ac:dyDescent="0.2">
      <c r="B2544" s="72"/>
      <c r="C2544" s="72"/>
      <c r="D2544" s="72"/>
    </row>
    <row r="2545" spans="2:4" ht="12.75" x14ac:dyDescent="0.2">
      <c r="B2545" s="72"/>
      <c r="C2545" s="72"/>
      <c r="D2545" s="72"/>
    </row>
    <row r="2546" spans="2:4" ht="12.75" x14ac:dyDescent="0.2">
      <c r="B2546" s="72"/>
      <c r="C2546" s="72"/>
      <c r="D2546" s="72"/>
    </row>
    <row r="2547" spans="2:4" ht="12.75" x14ac:dyDescent="0.2">
      <c r="B2547" s="72"/>
      <c r="C2547" s="72"/>
      <c r="D2547" s="72"/>
    </row>
    <row r="2548" spans="2:4" ht="12.75" x14ac:dyDescent="0.2">
      <c r="B2548" s="72"/>
      <c r="C2548" s="72"/>
      <c r="D2548" s="72"/>
    </row>
    <row r="2549" spans="2:4" ht="12.75" x14ac:dyDescent="0.2">
      <c r="B2549" s="72"/>
      <c r="C2549" s="72"/>
      <c r="D2549" s="72"/>
    </row>
    <row r="2550" spans="2:4" ht="12.75" x14ac:dyDescent="0.2">
      <c r="B2550" s="72"/>
      <c r="C2550" s="72"/>
      <c r="D2550" s="72"/>
    </row>
    <row r="2551" spans="2:4" ht="12.75" x14ac:dyDescent="0.2">
      <c r="B2551" s="72"/>
      <c r="C2551" s="72"/>
      <c r="D2551" s="72"/>
    </row>
    <row r="2552" spans="2:4" ht="12.75" x14ac:dyDescent="0.2">
      <c r="B2552" s="72"/>
      <c r="C2552" s="72"/>
      <c r="D2552" s="72"/>
    </row>
    <row r="2553" spans="2:4" ht="12.75" x14ac:dyDescent="0.2">
      <c r="B2553" s="72"/>
      <c r="C2553" s="72"/>
      <c r="D2553" s="72"/>
    </row>
    <row r="2554" spans="2:4" ht="12.75" x14ac:dyDescent="0.2">
      <c r="B2554" s="72"/>
      <c r="C2554" s="72"/>
      <c r="D2554" s="72"/>
    </row>
    <row r="2555" spans="2:4" ht="12.75" x14ac:dyDescent="0.2">
      <c r="B2555" s="72"/>
      <c r="C2555" s="72"/>
      <c r="D2555" s="72"/>
    </row>
    <row r="2556" spans="2:4" ht="12.75" x14ac:dyDescent="0.2">
      <c r="B2556" s="72"/>
      <c r="C2556" s="72"/>
      <c r="D2556" s="72"/>
    </row>
    <row r="2557" spans="2:4" ht="12.75" x14ac:dyDescent="0.2">
      <c r="B2557" s="72"/>
      <c r="C2557" s="72"/>
      <c r="D2557" s="72"/>
    </row>
    <row r="2558" spans="2:4" ht="12.75" x14ac:dyDescent="0.2">
      <c r="B2558" s="72"/>
      <c r="C2558" s="72"/>
      <c r="D2558" s="72"/>
    </row>
    <row r="2559" spans="2:4" ht="12.75" x14ac:dyDescent="0.2">
      <c r="B2559" s="72"/>
      <c r="C2559" s="72"/>
      <c r="D2559" s="72"/>
    </row>
    <row r="2560" spans="2:4" ht="12.75" x14ac:dyDescent="0.2">
      <c r="B2560" s="72"/>
      <c r="C2560" s="72"/>
      <c r="D2560" s="72"/>
    </row>
    <row r="2561" spans="2:4" ht="12.75" x14ac:dyDescent="0.2">
      <c r="B2561" s="72"/>
      <c r="C2561" s="72"/>
      <c r="D2561" s="72"/>
    </row>
    <row r="2562" spans="2:4" ht="12.75" x14ac:dyDescent="0.2">
      <c r="B2562" s="72"/>
      <c r="C2562" s="72"/>
      <c r="D2562" s="72"/>
    </row>
    <row r="2563" spans="2:4" ht="12.75" x14ac:dyDescent="0.2">
      <c r="B2563" s="72"/>
      <c r="C2563" s="72"/>
      <c r="D2563" s="72"/>
    </row>
    <row r="2564" spans="2:4" ht="12.75" x14ac:dyDescent="0.2">
      <c r="B2564" s="72"/>
      <c r="C2564" s="72"/>
      <c r="D2564" s="72"/>
    </row>
    <row r="2565" spans="2:4" ht="12.75" x14ac:dyDescent="0.2">
      <c r="B2565" s="72"/>
      <c r="C2565" s="72"/>
      <c r="D2565" s="72"/>
    </row>
    <row r="2566" spans="2:4" ht="12.75" x14ac:dyDescent="0.2">
      <c r="B2566" s="72"/>
      <c r="C2566" s="72"/>
      <c r="D2566" s="72"/>
    </row>
    <row r="2567" spans="2:4" ht="12.75" x14ac:dyDescent="0.2">
      <c r="B2567" s="72"/>
      <c r="C2567" s="72"/>
      <c r="D2567" s="72"/>
    </row>
    <row r="2568" spans="2:4" ht="12.75" x14ac:dyDescent="0.2">
      <c r="B2568" s="72"/>
      <c r="C2568" s="72"/>
      <c r="D2568" s="72"/>
    </row>
    <row r="2569" spans="2:4" ht="12.75" x14ac:dyDescent="0.2">
      <c r="B2569" s="72"/>
      <c r="C2569" s="72"/>
      <c r="D2569" s="72"/>
    </row>
    <row r="2570" spans="2:4" ht="12.75" x14ac:dyDescent="0.2">
      <c r="B2570" s="72"/>
      <c r="C2570" s="72"/>
      <c r="D2570" s="72"/>
    </row>
    <row r="2571" spans="2:4" ht="12.75" x14ac:dyDescent="0.2">
      <c r="B2571" s="72"/>
      <c r="C2571" s="72"/>
      <c r="D2571" s="72"/>
    </row>
    <row r="2572" spans="2:4" ht="12.75" x14ac:dyDescent="0.2">
      <c r="B2572" s="72"/>
      <c r="C2572" s="72"/>
      <c r="D2572" s="72"/>
    </row>
    <row r="2573" spans="2:4" ht="12.75" x14ac:dyDescent="0.2">
      <c r="B2573" s="72"/>
      <c r="C2573" s="72"/>
      <c r="D2573" s="72"/>
    </row>
    <row r="2574" spans="2:4" ht="12.75" x14ac:dyDescent="0.2">
      <c r="B2574" s="72"/>
      <c r="C2574" s="72"/>
      <c r="D2574" s="72"/>
    </row>
    <row r="2575" spans="2:4" ht="12.75" x14ac:dyDescent="0.2">
      <c r="B2575" s="72"/>
      <c r="C2575" s="72"/>
      <c r="D2575" s="72"/>
    </row>
    <row r="2576" spans="2:4" ht="12.75" x14ac:dyDescent="0.2">
      <c r="B2576" s="72"/>
      <c r="C2576" s="72"/>
      <c r="D2576" s="72"/>
    </row>
    <row r="2577" spans="2:4" ht="12.75" x14ac:dyDescent="0.2">
      <c r="B2577" s="72"/>
      <c r="C2577" s="72"/>
      <c r="D2577" s="72"/>
    </row>
    <row r="2578" spans="2:4" ht="12.75" x14ac:dyDescent="0.2">
      <c r="B2578" s="72"/>
      <c r="C2578" s="72"/>
      <c r="D2578" s="72"/>
    </row>
    <row r="2579" spans="2:4" ht="12.75" x14ac:dyDescent="0.2">
      <c r="B2579" s="72"/>
      <c r="C2579" s="72"/>
      <c r="D2579" s="72"/>
    </row>
    <row r="2580" spans="2:4" ht="12.75" x14ac:dyDescent="0.2">
      <c r="B2580" s="72"/>
      <c r="C2580" s="72"/>
      <c r="D2580" s="72"/>
    </row>
    <row r="2581" spans="2:4" ht="12.75" x14ac:dyDescent="0.2">
      <c r="B2581" s="72"/>
      <c r="C2581" s="72"/>
      <c r="D2581" s="72"/>
    </row>
    <row r="2582" spans="2:4" ht="12.75" x14ac:dyDescent="0.2">
      <c r="B2582" s="72"/>
      <c r="C2582" s="72"/>
      <c r="D2582" s="72"/>
    </row>
    <row r="2583" spans="2:4" ht="12.75" x14ac:dyDescent="0.2">
      <c r="B2583" s="72"/>
      <c r="C2583" s="72"/>
      <c r="D2583" s="72"/>
    </row>
    <row r="2584" spans="2:4" ht="12.75" x14ac:dyDescent="0.2">
      <c r="B2584" s="72"/>
      <c r="C2584" s="72"/>
      <c r="D2584" s="72"/>
    </row>
    <row r="2585" spans="2:4" ht="12.75" x14ac:dyDescent="0.2">
      <c r="B2585" s="72"/>
      <c r="C2585" s="72"/>
      <c r="D2585" s="72"/>
    </row>
    <row r="2586" spans="2:4" ht="12.75" x14ac:dyDescent="0.2">
      <c r="B2586" s="72"/>
      <c r="C2586" s="72"/>
      <c r="D2586" s="72"/>
    </row>
    <row r="2587" spans="2:4" ht="12.75" x14ac:dyDescent="0.2">
      <c r="B2587" s="72"/>
      <c r="C2587" s="72"/>
      <c r="D2587" s="72"/>
    </row>
    <row r="2588" spans="2:4" ht="12.75" x14ac:dyDescent="0.2">
      <c r="B2588" s="72"/>
      <c r="C2588" s="72"/>
      <c r="D2588" s="72"/>
    </row>
    <row r="2589" spans="2:4" ht="12.75" x14ac:dyDescent="0.2">
      <c r="B2589" s="72"/>
      <c r="C2589" s="72"/>
      <c r="D2589" s="72"/>
    </row>
    <row r="2590" spans="2:4" ht="12.75" x14ac:dyDescent="0.2">
      <c r="B2590" s="72"/>
      <c r="C2590" s="72"/>
      <c r="D2590" s="72"/>
    </row>
    <row r="2591" spans="2:4" ht="12.75" x14ac:dyDescent="0.2">
      <c r="B2591" s="72"/>
      <c r="C2591" s="72"/>
      <c r="D2591" s="72"/>
    </row>
    <row r="2592" spans="2:4" ht="12.75" x14ac:dyDescent="0.2">
      <c r="B2592" s="72"/>
      <c r="C2592" s="72"/>
      <c r="D2592" s="72"/>
    </row>
    <row r="2593" spans="2:4" ht="12.75" x14ac:dyDescent="0.2">
      <c r="B2593" s="72"/>
      <c r="C2593" s="72"/>
      <c r="D2593" s="72"/>
    </row>
    <row r="2594" spans="2:4" ht="12.75" x14ac:dyDescent="0.2">
      <c r="B2594" s="72"/>
      <c r="C2594" s="72"/>
      <c r="D2594" s="72"/>
    </row>
    <row r="2595" spans="2:4" ht="12.75" x14ac:dyDescent="0.2">
      <c r="B2595" s="72"/>
      <c r="C2595" s="72"/>
      <c r="D2595" s="72"/>
    </row>
    <row r="2596" spans="2:4" ht="12.75" x14ac:dyDescent="0.2">
      <c r="B2596" s="72"/>
      <c r="C2596" s="72"/>
      <c r="D2596" s="72"/>
    </row>
    <row r="2597" spans="2:4" ht="12.75" x14ac:dyDescent="0.2">
      <c r="B2597" s="72"/>
      <c r="C2597" s="72"/>
      <c r="D2597" s="72"/>
    </row>
    <row r="2598" spans="2:4" ht="12.75" x14ac:dyDescent="0.2">
      <c r="B2598" s="72"/>
      <c r="C2598" s="72"/>
      <c r="D2598" s="72"/>
    </row>
    <row r="2599" spans="2:4" ht="12.75" x14ac:dyDescent="0.2">
      <c r="B2599" s="72"/>
      <c r="C2599" s="72"/>
      <c r="D2599" s="72"/>
    </row>
    <row r="2600" spans="2:4" ht="12.75" x14ac:dyDescent="0.2">
      <c r="B2600" s="72"/>
      <c r="C2600" s="72"/>
      <c r="D2600" s="72"/>
    </row>
    <row r="2601" spans="2:4" ht="12.75" x14ac:dyDescent="0.2">
      <c r="B2601" s="72"/>
      <c r="C2601" s="72"/>
      <c r="D2601" s="72"/>
    </row>
    <row r="2602" spans="2:4" ht="12.75" x14ac:dyDescent="0.2">
      <c r="B2602" s="72"/>
      <c r="C2602" s="72"/>
      <c r="D2602" s="72"/>
    </row>
    <row r="2603" spans="2:4" ht="12.75" x14ac:dyDescent="0.2">
      <c r="B2603" s="72"/>
      <c r="C2603" s="72"/>
      <c r="D2603" s="72"/>
    </row>
    <row r="2604" spans="2:4" ht="12.75" x14ac:dyDescent="0.2">
      <c r="B2604" s="72"/>
      <c r="C2604" s="72"/>
      <c r="D2604" s="72"/>
    </row>
    <row r="2605" spans="2:4" ht="12.75" x14ac:dyDescent="0.2">
      <c r="B2605" s="72"/>
      <c r="C2605" s="72"/>
      <c r="D2605" s="72"/>
    </row>
    <row r="2606" spans="2:4" ht="12.75" x14ac:dyDescent="0.2">
      <c r="B2606" s="72"/>
      <c r="C2606" s="72"/>
      <c r="D2606" s="72"/>
    </row>
    <row r="2607" spans="2:4" ht="12.75" x14ac:dyDescent="0.2">
      <c r="B2607" s="72"/>
      <c r="C2607" s="72"/>
      <c r="D2607" s="72"/>
    </row>
    <row r="2608" spans="2:4" ht="12.75" x14ac:dyDescent="0.2">
      <c r="B2608" s="72"/>
      <c r="C2608" s="72"/>
      <c r="D2608" s="72"/>
    </row>
    <row r="2609" spans="2:4" ht="12.75" x14ac:dyDescent="0.2">
      <c r="B2609" s="72"/>
      <c r="C2609" s="72"/>
      <c r="D2609" s="72"/>
    </row>
    <row r="2610" spans="2:4" ht="12.75" x14ac:dyDescent="0.2">
      <c r="B2610" s="72"/>
      <c r="C2610" s="72"/>
      <c r="D2610" s="72"/>
    </row>
    <row r="2611" spans="2:4" ht="12.75" x14ac:dyDescent="0.2">
      <c r="B2611" s="72"/>
      <c r="C2611" s="72"/>
      <c r="D2611" s="72"/>
    </row>
    <row r="2612" spans="2:4" ht="12.75" x14ac:dyDescent="0.2">
      <c r="B2612" s="72"/>
      <c r="C2612" s="72"/>
      <c r="D2612" s="72"/>
    </row>
    <row r="2613" spans="2:4" ht="12.75" x14ac:dyDescent="0.2">
      <c r="B2613" s="72"/>
      <c r="C2613" s="72"/>
      <c r="D2613" s="72"/>
    </row>
    <row r="2614" spans="2:4" ht="12.75" x14ac:dyDescent="0.2">
      <c r="B2614" s="72"/>
      <c r="C2614" s="72"/>
      <c r="D2614" s="72"/>
    </row>
    <row r="2615" spans="2:4" ht="12.75" x14ac:dyDescent="0.2">
      <c r="B2615" s="72"/>
      <c r="C2615" s="72"/>
      <c r="D2615" s="72"/>
    </row>
    <row r="2616" spans="2:4" ht="12.75" x14ac:dyDescent="0.2">
      <c r="B2616" s="72"/>
      <c r="C2616" s="72"/>
      <c r="D2616" s="72"/>
    </row>
    <row r="2617" spans="2:4" ht="12.75" x14ac:dyDescent="0.2">
      <c r="B2617" s="72"/>
      <c r="C2617" s="72"/>
      <c r="D2617" s="72"/>
    </row>
    <row r="2618" spans="2:4" ht="12.75" x14ac:dyDescent="0.2">
      <c r="B2618" s="72"/>
      <c r="C2618" s="72"/>
      <c r="D2618" s="72"/>
    </row>
    <row r="2619" spans="2:4" ht="12.75" x14ac:dyDescent="0.2">
      <c r="B2619" s="72"/>
      <c r="C2619" s="72"/>
      <c r="D2619" s="72"/>
    </row>
    <row r="2620" spans="2:4" ht="12.75" x14ac:dyDescent="0.2">
      <c r="B2620" s="72"/>
      <c r="C2620" s="72"/>
      <c r="D2620" s="72"/>
    </row>
    <row r="2621" spans="2:4" ht="12.75" x14ac:dyDescent="0.2">
      <c r="B2621" s="72"/>
      <c r="C2621" s="72"/>
      <c r="D2621" s="72"/>
    </row>
    <row r="2622" spans="2:4" ht="12.75" x14ac:dyDescent="0.2">
      <c r="B2622" s="72"/>
      <c r="C2622" s="72"/>
      <c r="D2622" s="72"/>
    </row>
    <row r="2623" spans="2:4" ht="12.75" x14ac:dyDescent="0.2">
      <c r="B2623" s="72"/>
      <c r="C2623" s="72"/>
      <c r="D2623" s="72"/>
    </row>
    <row r="2624" spans="2:4" ht="12.75" x14ac:dyDescent="0.2">
      <c r="B2624" s="72"/>
      <c r="C2624" s="72"/>
      <c r="D2624" s="72"/>
    </row>
    <row r="2625" spans="2:4" ht="12.75" x14ac:dyDescent="0.2">
      <c r="B2625" s="72"/>
      <c r="C2625" s="72"/>
      <c r="D2625" s="72"/>
    </row>
    <row r="2626" spans="2:4" ht="12.75" x14ac:dyDescent="0.2">
      <c r="B2626" s="72"/>
      <c r="C2626" s="72"/>
      <c r="D2626" s="72"/>
    </row>
    <row r="2627" spans="2:4" ht="12.75" x14ac:dyDescent="0.2">
      <c r="B2627" s="72"/>
      <c r="C2627" s="72"/>
      <c r="D2627" s="72"/>
    </row>
    <row r="2628" spans="2:4" ht="12.75" x14ac:dyDescent="0.2">
      <c r="B2628" s="72"/>
      <c r="C2628" s="72"/>
      <c r="D2628" s="72"/>
    </row>
    <row r="2629" spans="2:4" ht="12.75" x14ac:dyDescent="0.2">
      <c r="B2629" s="72"/>
      <c r="C2629" s="72"/>
      <c r="D2629" s="72"/>
    </row>
    <row r="2630" spans="2:4" ht="12.75" x14ac:dyDescent="0.2">
      <c r="B2630" s="72"/>
      <c r="C2630" s="72"/>
      <c r="D2630" s="72"/>
    </row>
    <row r="2631" spans="2:4" ht="12.75" x14ac:dyDescent="0.2">
      <c r="B2631" s="72"/>
      <c r="C2631" s="72"/>
      <c r="D2631" s="72"/>
    </row>
    <row r="2632" spans="2:4" ht="12.75" x14ac:dyDescent="0.2">
      <c r="B2632" s="72"/>
      <c r="C2632" s="72"/>
      <c r="D2632" s="72"/>
    </row>
    <row r="2633" spans="2:4" ht="12.75" x14ac:dyDescent="0.2">
      <c r="B2633" s="72"/>
      <c r="C2633" s="72"/>
      <c r="D2633" s="72"/>
    </row>
    <row r="2634" spans="2:4" ht="12.75" x14ac:dyDescent="0.2">
      <c r="B2634" s="72"/>
      <c r="C2634" s="72"/>
      <c r="D2634" s="72"/>
    </row>
    <row r="2635" spans="2:4" ht="12.75" x14ac:dyDescent="0.2">
      <c r="B2635" s="72"/>
      <c r="C2635" s="72"/>
      <c r="D2635" s="72"/>
    </row>
    <row r="2636" spans="2:4" ht="12.75" x14ac:dyDescent="0.2">
      <c r="B2636" s="72"/>
      <c r="C2636" s="72"/>
      <c r="D2636" s="72"/>
    </row>
    <row r="2637" spans="2:4" ht="12.75" x14ac:dyDescent="0.2">
      <c r="B2637" s="72"/>
      <c r="C2637" s="72"/>
      <c r="D2637" s="72"/>
    </row>
    <row r="2638" spans="2:4" ht="12.75" x14ac:dyDescent="0.2">
      <c r="B2638" s="72"/>
      <c r="C2638" s="72"/>
      <c r="D2638" s="72"/>
    </row>
    <row r="2639" spans="2:4" ht="12.75" x14ac:dyDescent="0.2">
      <c r="B2639" s="72"/>
      <c r="C2639" s="72"/>
      <c r="D2639" s="72"/>
    </row>
    <row r="2640" spans="2:4" ht="12.75" x14ac:dyDescent="0.2">
      <c r="B2640" s="72"/>
      <c r="C2640" s="72"/>
      <c r="D2640" s="72"/>
    </row>
    <row r="2641" spans="2:4" ht="12.75" x14ac:dyDescent="0.2">
      <c r="B2641" s="72"/>
      <c r="C2641" s="72"/>
      <c r="D2641" s="72"/>
    </row>
    <row r="2642" spans="2:4" ht="12.75" x14ac:dyDescent="0.2">
      <c r="B2642" s="72"/>
      <c r="C2642" s="72"/>
      <c r="D2642" s="72"/>
    </row>
    <row r="2643" spans="2:4" ht="12.75" x14ac:dyDescent="0.2">
      <c r="B2643" s="72"/>
      <c r="C2643" s="72"/>
      <c r="D2643" s="72"/>
    </row>
    <row r="2644" spans="2:4" ht="12.75" x14ac:dyDescent="0.2">
      <c r="B2644" s="72"/>
      <c r="C2644" s="72"/>
      <c r="D2644" s="72"/>
    </row>
    <row r="2645" spans="2:4" ht="12.75" x14ac:dyDescent="0.2">
      <c r="B2645" s="72"/>
      <c r="C2645" s="72"/>
      <c r="D2645" s="72"/>
    </row>
    <row r="2646" spans="2:4" ht="12.75" x14ac:dyDescent="0.2">
      <c r="B2646" s="72"/>
      <c r="C2646" s="72"/>
      <c r="D2646" s="72"/>
    </row>
    <row r="2647" spans="2:4" ht="12.75" x14ac:dyDescent="0.2">
      <c r="B2647" s="72"/>
      <c r="C2647" s="72"/>
      <c r="D2647" s="72"/>
    </row>
    <row r="2648" spans="2:4" ht="12.75" x14ac:dyDescent="0.2">
      <c r="B2648" s="72"/>
      <c r="C2648" s="72"/>
      <c r="D2648" s="72"/>
    </row>
    <row r="2649" spans="2:4" ht="12.75" x14ac:dyDescent="0.2">
      <c r="B2649" s="72"/>
      <c r="C2649" s="72"/>
      <c r="D2649" s="72"/>
    </row>
    <row r="2650" spans="2:4" ht="12.75" x14ac:dyDescent="0.2">
      <c r="B2650" s="72"/>
      <c r="C2650" s="72"/>
      <c r="D2650" s="72"/>
    </row>
    <row r="2651" spans="2:4" ht="12.75" x14ac:dyDescent="0.2">
      <c r="B2651" s="72"/>
      <c r="C2651" s="72"/>
      <c r="D2651" s="72"/>
    </row>
    <row r="2652" spans="2:4" ht="12.75" x14ac:dyDescent="0.2">
      <c r="B2652" s="72"/>
      <c r="C2652" s="72"/>
      <c r="D2652" s="72"/>
    </row>
    <row r="2653" spans="2:4" ht="12.75" x14ac:dyDescent="0.2">
      <c r="B2653" s="72"/>
      <c r="C2653" s="72"/>
      <c r="D2653" s="72"/>
    </row>
    <row r="2654" spans="2:4" ht="12.75" x14ac:dyDescent="0.2">
      <c r="B2654" s="72"/>
      <c r="C2654" s="72"/>
      <c r="D2654" s="72"/>
    </row>
    <row r="2655" spans="2:4" ht="12.75" x14ac:dyDescent="0.2">
      <c r="B2655" s="72"/>
      <c r="C2655" s="72"/>
      <c r="D2655" s="72"/>
    </row>
    <row r="2656" spans="2:4" ht="12.75" x14ac:dyDescent="0.2">
      <c r="B2656" s="72"/>
      <c r="C2656" s="72"/>
      <c r="D2656" s="72"/>
    </row>
    <row r="2657" spans="2:4" ht="12.75" x14ac:dyDescent="0.2">
      <c r="B2657" s="72"/>
      <c r="C2657" s="72"/>
      <c r="D2657" s="72"/>
    </row>
    <row r="2658" spans="2:4" ht="12.75" x14ac:dyDescent="0.2">
      <c r="B2658" s="72"/>
      <c r="C2658" s="72"/>
      <c r="D2658" s="72"/>
    </row>
    <row r="2659" spans="2:4" ht="12.75" x14ac:dyDescent="0.2">
      <c r="B2659" s="72"/>
      <c r="C2659" s="72"/>
      <c r="D2659" s="72"/>
    </row>
    <row r="2660" spans="2:4" ht="12.75" x14ac:dyDescent="0.2">
      <c r="B2660" s="72"/>
      <c r="C2660" s="72"/>
      <c r="D2660" s="72"/>
    </row>
    <row r="2661" spans="2:4" ht="12.75" x14ac:dyDescent="0.2">
      <c r="B2661" s="72"/>
      <c r="C2661" s="72"/>
      <c r="D2661" s="72"/>
    </row>
    <row r="2662" spans="2:4" ht="12.75" x14ac:dyDescent="0.2">
      <c r="B2662" s="72"/>
      <c r="C2662" s="72"/>
      <c r="D2662" s="72"/>
    </row>
    <row r="2663" spans="2:4" ht="12.75" x14ac:dyDescent="0.2">
      <c r="B2663" s="72"/>
      <c r="C2663" s="72"/>
      <c r="D2663" s="72"/>
    </row>
    <row r="2664" spans="2:4" ht="12.75" x14ac:dyDescent="0.2">
      <c r="B2664" s="72"/>
      <c r="C2664" s="72"/>
      <c r="D2664" s="72"/>
    </row>
    <row r="2665" spans="2:4" ht="12.75" x14ac:dyDescent="0.2">
      <c r="B2665" s="72"/>
      <c r="C2665" s="72"/>
      <c r="D2665" s="72"/>
    </row>
    <row r="2666" spans="2:4" ht="12.75" x14ac:dyDescent="0.2">
      <c r="B2666" s="72"/>
      <c r="C2666" s="72"/>
      <c r="D2666" s="72"/>
    </row>
    <row r="2667" spans="2:4" ht="12.75" x14ac:dyDescent="0.2">
      <c r="B2667" s="72"/>
      <c r="C2667" s="72"/>
      <c r="D2667" s="72"/>
    </row>
    <row r="2668" spans="2:4" ht="12.75" x14ac:dyDescent="0.2">
      <c r="B2668" s="72"/>
      <c r="C2668" s="72"/>
      <c r="D2668" s="72"/>
    </row>
    <row r="2669" spans="2:4" ht="12.75" x14ac:dyDescent="0.2">
      <c r="B2669" s="72"/>
      <c r="C2669" s="72"/>
      <c r="D2669" s="72"/>
    </row>
    <row r="2670" spans="2:4" ht="12.75" x14ac:dyDescent="0.2">
      <c r="B2670" s="72"/>
      <c r="C2670" s="72"/>
      <c r="D2670" s="72"/>
    </row>
    <row r="2671" spans="2:4" ht="12.75" x14ac:dyDescent="0.2">
      <c r="B2671" s="72"/>
      <c r="C2671" s="72"/>
      <c r="D2671" s="72"/>
    </row>
    <row r="2672" spans="2:4" ht="12.75" x14ac:dyDescent="0.2">
      <c r="B2672" s="72"/>
      <c r="C2672" s="72"/>
      <c r="D2672" s="72"/>
    </row>
    <row r="2673" spans="2:4" ht="12.75" x14ac:dyDescent="0.2">
      <c r="B2673" s="72"/>
      <c r="C2673" s="72"/>
      <c r="D2673" s="72"/>
    </row>
    <row r="2674" spans="2:4" ht="12.75" x14ac:dyDescent="0.2">
      <c r="B2674" s="72"/>
      <c r="C2674" s="72"/>
      <c r="D2674" s="72"/>
    </row>
    <row r="2675" spans="2:4" ht="12.75" x14ac:dyDescent="0.2">
      <c r="B2675" s="72"/>
      <c r="C2675" s="72"/>
      <c r="D2675" s="72"/>
    </row>
    <row r="2676" spans="2:4" ht="12.75" x14ac:dyDescent="0.2">
      <c r="B2676" s="72"/>
      <c r="C2676" s="72"/>
      <c r="D2676" s="72"/>
    </row>
    <row r="2677" spans="2:4" ht="12.75" x14ac:dyDescent="0.2">
      <c r="B2677" s="72"/>
      <c r="C2677" s="72"/>
      <c r="D2677" s="72"/>
    </row>
    <row r="2678" spans="2:4" ht="12.75" x14ac:dyDescent="0.2">
      <c r="B2678" s="72"/>
      <c r="C2678" s="72"/>
      <c r="D2678" s="72"/>
    </row>
    <row r="2679" spans="2:4" ht="12.75" x14ac:dyDescent="0.2">
      <c r="B2679" s="72"/>
      <c r="C2679" s="72"/>
      <c r="D2679" s="72"/>
    </row>
    <row r="2680" spans="2:4" ht="12.75" x14ac:dyDescent="0.2">
      <c r="B2680" s="72"/>
      <c r="C2680" s="72"/>
      <c r="D2680" s="72"/>
    </row>
    <row r="2681" spans="2:4" ht="12.75" x14ac:dyDescent="0.2">
      <c r="B2681" s="72"/>
      <c r="C2681" s="72"/>
      <c r="D2681" s="72"/>
    </row>
    <row r="2682" spans="2:4" ht="12.75" x14ac:dyDescent="0.2">
      <c r="B2682" s="72"/>
      <c r="C2682" s="72"/>
      <c r="D2682" s="72"/>
    </row>
    <row r="2683" spans="2:4" ht="12.75" x14ac:dyDescent="0.2">
      <c r="B2683" s="72"/>
      <c r="C2683" s="72"/>
      <c r="D2683" s="72"/>
    </row>
    <row r="2684" spans="2:4" ht="12.75" x14ac:dyDescent="0.2">
      <c r="B2684" s="72"/>
      <c r="C2684" s="72"/>
      <c r="D2684" s="72"/>
    </row>
    <row r="2685" spans="2:4" ht="12.75" x14ac:dyDescent="0.2">
      <c r="B2685" s="72"/>
      <c r="C2685" s="72"/>
      <c r="D2685" s="72"/>
    </row>
    <row r="2686" spans="2:4" ht="12.75" x14ac:dyDescent="0.2">
      <c r="B2686" s="72"/>
      <c r="C2686" s="72"/>
      <c r="D2686" s="72"/>
    </row>
    <row r="2687" spans="2:4" ht="12.75" x14ac:dyDescent="0.2">
      <c r="B2687" s="72"/>
      <c r="C2687" s="72"/>
      <c r="D2687" s="72"/>
    </row>
    <row r="2688" spans="2:4" ht="12.75" x14ac:dyDescent="0.2">
      <c r="B2688" s="72"/>
      <c r="C2688" s="72"/>
      <c r="D2688" s="72"/>
    </row>
    <row r="2689" spans="2:4" ht="12.75" x14ac:dyDescent="0.2">
      <c r="B2689" s="72"/>
      <c r="C2689" s="72"/>
      <c r="D2689" s="72"/>
    </row>
    <row r="2690" spans="2:4" ht="12.75" x14ac:dyDescent="0.2">
      <c r="B2690" s="72"/>
      <c r="C2690" s="72"/>
      <c r="D2690" s="72"/>
    </row>
    <row r="2691" spans="2:4" ht="12.75" x14ac:dyDescent="0.2">
      <c r="B2691" s="72"/>
      <c r="C2691" s="72"/>
      <c r="D2691" s="72"/>
    </row>
    <row r="2692" spans="2:4" ht="12.75" x14ac:dyDescent="0.2">
      <c r="B2692" s="72"/>
      <c r="C2692" s="72"/>
      <c r="D2692" s="72"/>
    </row>
    <row r="2693" spans="2:4" ht="12.75" x14ac:dyDescent="0.2">
      <c r="B2693" s="72"/>
      <c r="C2693" s="72"/>
      <c r="D2693" s="72"/>
    </row>
    <row r="2694" spans="2:4" ht="12.75" x14ac:dyDescent="0.2">
      <c r="B2694" s="72"/>
      <c r="C2694" s="72"/>
      <c r="D2694" s="72"/>
    </row>
    <row r="2695" spans="2:4" ht="12.75" x14ac:dyDescent="0.2">
      <c r="B2695" s="72"/>
      <c r="C2695" s="72"/>
      <c r="D2695" s="72"/>
    </row>
    <row r="2696" spans="2:4" ht="12.75" x14ac:dyDescent="0.2">
      <c r="B2696" s="72"/>
      <c r="C2696" s="72"/>
      <c r="D2696" s="72"/>
    </row>
    <row r="2697" spans="2:4" ht="12.75" x14ac:dyDescent="0.2">
      <c r="B2697" s="72"/>
      <c r="C2697" s="72"/>
      <c r="D2697" s="72"/>
    </row>
    <row r="2698" spans="2:4" ht="12.75" x14ac:dyDescent="0.2">
      <c r="B2698" s="72"/>
      <c r="C2698" s="72"/>
      <c r="D2698" s="72"/>
    </row>
    <row r="2699" spans="2:4" ht="12.75" x14ac:dyDescent="0.2">
      <c r="B2699" s="72"/>
      <c r="C2699" s="72"/>
      <c r="D2699" s="72"/>
    </row>
    <row r="2700" spans="2:4" ht="12.75" x14ac:dyDescent="0.2">
      <c r="B2700" s="72"/>
      <c r="C2700" s="72"/>
      <c r="D2700" s="72"/>
    </row>
    <row r="2701" spans="2:4" ht="12.75" x14ac:dyDescent="0.2">
      <c r="B2701" s="72"/>
      <c r="C2701" s="72"/>
      <c r="D2701" s="72"/>
    </row>
    <row r="2702" spans="2:4" ht="12.75" x14ac:dyDescent="0.2">
      <c r="B2702" s="72"/>
      <c r="C2702" s="72"/>
      <c r="D2702" s="72"/>
    </row>
    <row r="2703" spans="2:4" ht="12.75" x14ac:dyDescent="0.2">
      <c r="B2703" s="72"/>
      <c r="C2703" s="72"/>
      <c r="D2703" s="72"/>
    </row>
    <row r="2704" spans="2:4" ht="12.75" x14ac:dyDescent="0.2">
      <c r="B2704" s="72"/>
      <c r="C2704" s="72"/>
      <c r="D2704" s="72"/>
    </row>
    <row r="2705" spans="2:4" ht="12.75" x14ac:dyDescent="0.2">
      <c r="B2705" s="72"/>
      <c r="C2705" s="72"/>
      <c r="D2705" s="72"/>
    </row>
    <row r="2706" spans="2:4" ht="12.75" x14ac:dyDescent="0.2">
      <c r="B2706" s="72"/>
      <c r="C2706" s="72"/>
      <c r="D2706" s="72"/>
    </row>
    <row r="2707" spans="2:4" ht="12.75" x14ac:dyDescent="0.2">
      <c r="B2707" s="72"/>
      <c r="C2707" s="72"/>
      <c r="D2707" s="72"/>
    </row>
    <row r="2708" spans="2:4" ht="12.75" x14ac:dyDescent="0.2">
      <c r="B2708" s="72"/>
      <c r="C2708" s="72"/>
      <c r="D2708" s="72"/>
    </row>
    <row r="2709" spans="2:4" ht="12.75" x14ac:dyDescent="0.2">
      <c r="B2709" s="72"/>
      <c r="C2709" s="72"/>
      <c r="D2709" s="72"/>
    </row>
    <row r="2710" spans="2:4" ht="12.75" x14ac:dyDescent="0.2">
      <c r="B2710" s="72"/>
      <c r="C2710" s="72"/>
      <c r="D2710" s="72"/>
    </row>
    <row r="2711" spans="2:4" ht="12.75" x14ac:dyDescent="0.2">
      <c r="B2711" s="72"/>
      <c r="C2711" s="72"/>
      <c r="D2711" s="72"/>
    </row>
    <row r="2712" spans="2:4" ht="12.75" x14ac:dyDescent="0.2">
      <c r="B2712" s="72"/>
      <c r="C2712" s="72"/>
      <c r="D2712" s="72"/>
    </row>
    <row r="2713" spans="2:4" ht="12.75" x14ac:dyDescent="0.2">
      <c r="B2713" s="72"/>
      <c r="C2713" s="72"/>
      <c r="D2713" s="72"/>
    </row>
    <row r="2714" spans="2:4" ht="12.75" x14ac:dyDescent="0.2">
      <c r="B2714" s="72"/>
      <c r="C2714" s="72"/>
      <c r="D2714" s="72"/>
    </row>
    <row r="2715" spans="2:4" ht="12.75" x14ac:dyDescent="0.2">
      <c r="B2715" s="72"/>
      <c r="C2715" s="72"/>
      <c r="D2715" s="72"/>
    </row>
    <row r="2716" spans="2:4" ht="12.75" x14ac:dyDescent="0.2">
      <c r="B2716" s="72"/>
      <c r="C2716" s="72"/>
      <c r="D2716" s="72"/>
    </row>
    <row r="2717" spans="2:4" ht="12.75" x14ac:dyDescent="0.2">
      <c r="B2717" s="72"/>
      <c r="C2717" s="72"/>
      <c r="D2717" s="72"/>
    </row>
    <row r="2718" spans="2:4" ht="12.75" x14ac:dyDescent="0.2">
      <c r="B2718" s="72"/>
      <c r="C2718" s="72"/>
      <c r="D2718" s="72"/>
    </row>
    <row r="2719" spans="2:4" ht="12.75" x14ac:dyDescent="0.2">
      <c r="B2719" s="72"/>
      <c r="C2719" s="72"/>
      <c r="D2719" s="72"/>
    </row>
    <row r="2720" spans="2:4" ht="12.75" x14ac:dyDescent="0.2">
      <c r="B2720" s="72"/>
      <c r="C2720" s="72"/>
      <c r="D2720" s="72"/>
    </row>
    <row r="2721" spans="2:4" ht="12.75" x14ac:dyDescent="0.2">
      <c r="B2721" s="72"/>
      <c r="C2721" s="72"/>
      <c r="D2721" s="72"/>
    </row>
    <row r="2722" spans="2:4" ht="12.75" x14ac:dyDescent="0.2">
      <c r="B2722" s="72"/>
      <c r="C2722" s="72"/>
      <c r="D2722" s="72"/>
    </row>
    <row r="2723" spans="2:4" ht="12.75" x14ac:dyDescent="0.2">
      <c r="B2723" s="72"/>
      <c r="C2723" s="72"/>
      <c r="D2723" s="72"/>
    </row>
    <row r="2724" spans="2:4" ht="12.75" x14ac:dyDescent="0.2">
      <c r="B2724" s="72"/>
      <c r="C2724" s="72"/>
      <c r="D2724" s="72"/>
    </row>
    <row r="2725" spans="2:4" ht="12.75" x14ac:dyDescent="0.2">
      <c r="B2725" s="72"/>
      <c r="C2725" s="72"/>
      <c r="D2725" s="72"/>
    </row>
    <row r="2726" spans="2:4" ht="12.75" x14ac:dyDescent="0.2">
      <c r="B2726" s="72"/>
      <c r="C2726" s="72"/>
      <c r="D2726" s="72"/>
    </row>
    <row r="2727" spans="2:4" ht="12.75" x14ac:dyDescent="0.2">
      <c r="B2727" s="72"/>
      <c r="C2727" s="72"/>
      <c r="D2727" s="72"/>
    </row>
    <row r="2728" spans="2:4" ht="12.75" x14ac:dyDescent="0.2">
      <c r="B2728" s="72"/>
      <c r="C2728" s="72"/>
      <c r="D2728" s="72"/>
    </row>
    <row r="2729" spans="2:4" ht="12.75" x14ac:dyDescent="0.2">
      <c r="B2729" s="72"/>
      <c r="C2729" s="72"/>
      <c r="D2729" s="72"/>
    </row>
    <row r="2730" spans="2:4" ht="12.75" x14ac:dyDescent="0.2">
      <c r="B2730" s="72"/>
      <c r="C2730" s="72"/>
      <c r="D2730" s="72"/>
    </row>
    <row r="2731" spans="2:4" ht="12.75" x14ac:dyDescent="0.2">
      <c r="B2731" s="72"/>
      <c r="C2731" s="72"/>
      <c r="D2731" s="72"/>
    </row>
    <row r="2732" spans="2:4" ht="12.75" x14ac:dyDescent="0.2">
      <c r="B2732" s="72"/>
      <c r="C2732" s="72"/>
      <c r="D2732" s="72"/>
    </row>
    <row r="2733" spans="2:4" ht="12.75" x14ac:dyDescent="0.2">
      <c r="B2733" s="72"/>
      <c r="C2733" s="72"/>
      <c r="D2733" s="72"/>
    </row>
    <row r="2734" spans="2:4" ht="12.75" x14ac:dyDescent="0.2">
      <c r="B2734" s="72"/>
      <c r="C2734" s="72"/>
      <c r="D2734" s="72"/>
    </row>
    <row r="2735" spans="2:4" ht="12.75" x14ac:dyDescent="0.2">
      <c r="B2735" s="72"/>
      <c r="C2735" s="72"/>
      <c r="D2735" s="72"/>
    </row>
    <row r="2736" spans="2:4" ht="12.75" x14ac:dyDescent="0.2">
      <c r="B2736" s="72"/>
      <c r="C2736" s="72"/>
      <c r="D2736" s="72"/>
    </row>
    <row r="2737" spans="2:4" ht="12.75" x14ac:dyDescent="0.2">
      <c r="B2737" s="72"/>
      <c r="C2737" s="72"/>
      <c r="D2737" s="72"/>
    </row>
    <row r="2738" spans="2:4" ht="12.75" x14ac:dyDescent="0.2">
      <c r="B2738" s="72"/>
      <c r="C2738" s="72"/>
      <c r="D2738" s="72"/>
    </row>
    <row r="2739" spans="2:4" ht="12.75" x14ac:dyDescent="0.2">
      <c r="B2739" s="72"/>
      <c r="C2739" s="72"/>
      <c r="D2739" s="72"/>
    </row>
    <row r="2740" spans="2:4" ht="12.75" x14ac:dyDescent="0.2">
      <c r="B2740" s="72"/>
      <c r="C2740" s="72"/>
      <c r="D2740" s="72"/>
    </row>
    <row r="2741" spans="2:4" ht="12.75" x14ac:dyDescent="0.2">
      <c r="B2741" s="72"/>
      <c r="C2741" s="72"/>
      <c r="D2741" s="72"/>
    </row>
    <row r="2742" spans="2:4" ht="12.75" x14ac:dyDescent="0.2">
      <c r="B2742" s="72"/>
      <c r="C2742" s="72"/>
      <c r="D2742" s="72"/>
    </row>
    <row r="2743" spans="2:4" ht="12.75" x14ac:dyDescent="0.2">
      <c r="B2743" s="72"/>
      <c r="C2743" s="72"/>
      <c r="D2743" s="72"/>
    </row>
    <row r="2744" spans="2:4" ht="12.75" x14ac:dyDescent="0.2">
      <c r="B2744" s="72"/>
      <c r="C2744" s="72"/>
      <c r="D2744" s="72"/>
    </row>
    <row r="2745" spans="2:4" ht="12.75" x14ac:dyDescent="0.2">
      <c r="B2745" s="72"/>
      <c r="C2745" s="72"/>
      <c r="D2745" s="72"/>
    </row>
    <row r="2746" spans="2:4" ht="12.75" x14ac:dyDescent="0.2">
      <c r="B2746" s="72"/>
      <c r="C2746" s="72"/>
      <c r="D2746" s="72"/>
    </row>
    <row r="2747" spans="2:4" ht="12.75" x14ac:dyDescent="0.2">
      <c r="B2747" s="72"/>
      <c r="C2747" s="72"/>
      <c r="D2747" s="72"/>
    </row>
    <row r="2748" spans="2:4" ht="12.75" x14ac:dyDescent="0.2">
      <c r="B2748" s="72"/>
      <c r="C2748" s="72"/>
      <c r="D2748" s="72"/>
    </row>
    <row r="2749" spans="2:4" ht="12.75" x14ac:dyDescent="0.2">
      <c r="B2749" s="72"/>
      <c r="C2749" s="72"/>
      <c r="D2749" s="72"/>
    </row>
    <row r="2750" spans="2:4" ht="12.75" x14ac:dyDescent="0.2">
      <c r="B2750" s="72"/>
      <c r="C2750" s="72"/>
      <c r="D2750" s="72"/>
    </row>
    <row r="2751" spans="2:4" ht="12.75" x14ac:dyDescent="0.2">
      <c r="B2751" s="72"/>
      <c r="C2751" s="72"/>
      <c r="D2751" s="72"/>
    </row>
    <row r="2752" spans="2:4" ht="12.75" x14ac:dyDescent="0.2">
      <c r="B2752" s="72"/>
      <c r="C2752" s="72"/>
      <c r="D2752" s="72"/>
    </row>
    <row r="2753" spans="2:4" ht="12.75" x14ac:dyDescent="0.2">
      <c r="B2753" s="72"/>
      <c r="C2753" s="72"/>
      <c r="D2753" s="72"/>
    </row>
    <row r="2754" spans="2:4" ht="12.75" x14ac:dyDescent="0.2">
      <c r="B2754" s="72"/>
      <c r="C2754" s="72"/>
      <c r="D2754" s="72"/>
    </row>
    <row r="2755" spans="2:4" ht="12.75" x14ac:dyDescent="0.2">
      <c r="B2755" s="72"/>
      <c r="C2755" s="72"/>
      <c r="D2755" s="72"/>
    </row>
    <row r="2756" spans="2:4" ht="12.75" x14ac:dyDescent="0.2">
      <c r="B2756" s="72"/>
      <c r="C2756" s="72"/>
      <c r="D2756" s="72"/>
    </row>
    <row r="2757" spans="2:4" ht="12.75" x14ac:dyDescent="0.2">
      <c r="B2757" s="72"/>
      <c r="C2757" s="72"/>
      <c r="D2757" s="72"/>
    </row>
    <row r="2758" spans="2:4" ht="12.75" x14ac:dyDescent="0.2">
      <c r="B2758" s="72"/>
      <c r="C2758" s="72"/>
      <c r="D2758" s="72"/>
    </row>
    <row r="2759" spans="2:4" ht="12.75" x14ac:dyDescent="0.2">
      <c r="B2759" s="72"/>
      <c r="C2759" s="72"/>
      <c r="D2759" s="72"/>
    </row>
    <row r="2760" spans="2:4" ht="12.75" x14ac:dyDescent="0.2">
      <c r="B2760" s="72"/>
      <c r="C2760" s="72"/>
      <c r="D2760" s="72"/>
    </row>
    <row r="2761" spans="2:4" ht="12.75" x14ac:dyDescent="0.2">
      <c r="B2761" s="72"/>
      <c r="C2761" s="72"/>
      <c r="D2761" s="72"/>
    </row>
    <row r="2762" spans="2:4" ht="12.75" x14ac:dyDescent="0.2">
      <c r="B2762" s="72"/>
      <c r="C2762" s="72"/>
      <c r="D2762" s="72"/>
    </row>
    <row r="2763" spans="2:4" ht="12.75" x14ac:dyDescent="0.2">
      <c r="B2763" s="72"/>
      <c r="C2763" s="72"/>
      <c r="D2763" s="72"/>
    </row>
    <row r="2764" spans="2:4" ht="12.75" x14ac:dyDescent="0.2">
      <c r="B2764" s="72"/>
      <c r="C2764" s="72"/>
      <c r="D2764" s="72"/>
    </row>
    <row r="2765" spans="2:4" ht="12.75" x14ac:dyDescent="0.2">
      <c r="B2765" s="72"/>
      <c r="C2765" s="72"/>
      <c r="D2765" s="72"/>
    </row>
    <row r="2766" spans="2:4" ht="12.75" x14ac:dyDescent="0.2">
      <c r="B2766" s="72"/>
      <c r="C2766" s="72"/>
      <c r="D2766" s="72"/>
    </row>
    <row r="2767" spans="2:4" ht="12.75" x14ac:dyDescent="0.2">
      <c r="B2767" s="72"/>
      <c r="C2767" s="72"/>
      <c r="D2767" s="72"/>
    </row>
    <row r="2768" spans="2:4" ht="12.75" x14ac:dyDescent="0.2">
      <c r="B2768" s="72"/>
      <c r="C2768" s="72"/>
      <c r="D2768" s="72"/>
    </row>
    <row r="2769" spans="2:4" ht="12.75" x14ac:dyDescent="0.2">
      <c r="B2769" s="72"/>
      <c r="C2769" s="72"/>
      <c r="D2769" s="72"/>
    </row>
    <row r="2770" spans="2:4" ht="12.75" x14ac:dyDescent="0.2">
      <c r="B2770" s="72"/>
      <c r="C2770" s="72"/>
      <c r="D2770" s="72"/>
    </row>
    <row r="2771" spans="2:4" ht="12.75" x14ac:dyDescent="0.2">
      <c r="B2771" s="72"/>
      <c r="C2771" s="72"/>
      <c r="D2771" s="72"/>
    </row>
    <row r="2772" spans="2:4" ht="12.75" x14ac:dyDescent="0.2">
      <c r="B2772" s="72"/>
      <c r="C2772" s="72"/>
      <c r="D2772" s="72"/>
    </row>
    <row r="2773" spans="2:4" ht="12.75" x14ac:dyDescent="0.2">
      <c r="B2773" s="72"/>
      <c r="C2773" s="72"/>
      <c r="D2773" s="72"/>
    </row>
    <row r="2774" spans="2:4" ht="12.75" x14ac:dyDescent="0.2">
      <c r="B2774" s="72"/>
      <c r="C2774" s="72"/>
      <c r="D2774" s="72"/>
    </row>
    <row r="2775" spans="2:4" ht="12.75" x14ac:dyDescent="0.2">
      <c r="B2775" s="72"/>
      <c r="C2775" s="72"/>
      <c r="D2775" s="72"/>
    </row>
    <row r="2776" spans="2:4" ht="12.75" x14ac:dyDescent="0.2">
      <c r="B2776" s="72"/>
      <c r="C2776" s="72"/>
      <c r="D2776" s="72"/>
    </row>
    <row r="2777" spans="2:4" ht="12.75" x14ac:dyDescent="0.2">
      <c r="B2777" s="72"/>
      <c r="C2777" s="72"/>
      <c r="D2777" s="72"/>
    </row>
    <row r="2778" spans="2:4" ht="12.75" x14ac:dyDescent="0.2">
      <c r="B2778" s="72"/>
      <c r="C2778" s="72"/>
      <c r="D2778" s="72"/>
    </row>
    <row r="2779" spans="2:4" ht="12.75" x14ac:dyDescent="0.2">
      <c r="B2779" s="72"/>
      <c r="C2779" s="72"/>
      <c r="D2779" s="72"/>
    </row>
    <row r="2780" spans="2:4" ht="12.75" x14ac:dyDescent="0.2">
      <c r="B2780" s="72"/>
      <c r="C2780" s="72"/>
      <c r="D2780" s="72"/>
    </row>
    <row r="2781" spans="2:4" ht="12.75" x14ac:dyDescent="0.2">
      <c r="B2781" s="72"/>
      <c r="C2781" s="72"/>
      <c r="D2781" s="72"/>
    </row>
    <row r="2782" spans="2:4" ht="12.75" x14ac:dyDescent="0.2">
      <c r="B2782" s="72"/>
      <c r="C2782" s="72"/>
      <c r="D2782" s="72"/>
    </row>
    <row r="2783" spans="2:4" ht="12.75" x14ac:dyDescent="0.2">
      <c r="B2783" s="72"/>
      <c r="C2783" s="72"/>
      <c r="D2783" s="72"/>
    </row>
    <row r="2784" spans="2:4" ht="12.75" x14ac:dyDescent="0.2">
      <c r="B2784" s="72"/>
      <c r="C2784" s="72"/>
      <c r="D2784" s="72"/>
    </row>
    <row r="2785" spans="2:4" ht="12.75" x14ac:dyDescent="0.2">
      <c r="B2785" s="72"/>
      <c r="C2785" s="72"/>
      <c r="D2785" s="72"/>
    </row>
    <row r="2786" spans="2:4" ht="12.75" x14ac:dyDescent="0.2">
      <c r="B2786" s="72"/>
      <c r="C2786" s="72"/>
      <c r="D2786" s="72"/>
    </row>
    <row r="2787" spans="2:4" ht="12.75" x14ac:dyDescent="0.2">
      <c r="B2787" s="72"/>
      <c r="C2787" s="72"/>
      <c r="D2787" s="72"/>
    </row>
    <row r="2788" spans="2:4" ht="12.75" x14ac:dyDescent="0.2">
      <c r="B2788" s="72"/>
      <c r="C2788" s="72"/>
      <c r="D2788" s="72"/>
    </row>
    <row r="2789" spans="2:4" ht="12.75" x14ac:dyDescent="0.2">
      <c r="B2789" s="72"/>
      <c r="C2789" s="72"/>
      <c r="D2789" s="72"/>
    </row>
    <row r="2790" spans="2:4" ht="12.75" x14ac:dyDescent="0.2">
      <c r="B2790" s="72"/>
      <c r="C2790" s="72"/>
      <c r="D2790" s="72"/>
    </row>
    <row r="2791" spans="2:4" ht="12.75" x14ac:dyDescent="0.2">
      <c r="B2791" s="72"/>
      <c r="C2791" s="72"/>
      <c r="D2791" s="72"/>
    </row>
    <row r="2792" spans="2:4" ht="12.75" x14ac:dyDescent="0.2">
      <c r="B2792" s="72"/>
      <c r="C2792" s="72"/>
      <c r="D2792" s="72"/>
    </row>
    <row r="2793" spans="2:4" ht="12.75" x14ac:dyDescent="0.2">
      <c r="B2793" s="72"/>
      <c r="C2793" s="72"/>
      <c r="D2793" s="72"/>
    </row>
    <row r="2794" spans="2:4" ht="12.75" x14ac:dyDescent="0.2">
      <c r="B2794" s="72"/>
      <c r="C2794" s="72"/>
      <c r="D2794" s="72"/>
    </row>
    <row r="2795" spans="2:4" ht="12.75" x14ac:dyDescent="0.2">
      <c r="B2795" s="72"/>
      <c r="C2795" s="72"/>
      <c r="D2795" s="72"/>
    </row>
    <row r="2796" spans="2:4" ht="12.75" x14ac:dyDescent="0.2">
      <c r="B2796" s="72"/>
      <c r="C2796" s="72"/>
      <c r="D2796" s="72"/>
    </row>
    <row r="2797" spans="2:4" ht="12.75" x14ac:dyDescent="0.2">
      <c r="B2797" s="72"/>
      <c r="C2797" s="72"/>
      <c r="D2797" s="72"/>
    </row>
    <row r="2798" spans="2:4" ht="12.75" x14ac:dyDescent="0.2">
      <c r="B2798" s="72"/>
      <c r="C2798" s="72"/>
      <c r="D2798" s="72"/>
    </row>
    <row r="2799" spans="2:4" ht="12.75" x14ac:dyDescent="0.2">
      <c r="B2799" s="72"/>
      <c r="C2799" s="72"/>
      <c r="D2799" s="72"/>
    </row>
    <row r="2800" spans="2:4" ht="12.75" x14ac:dyDescent="0.2">
      <c r="B2800" s="72"/>
      <c r="C2800" s="72"/>
      <c r="D2800" s="72"/>
    </row>
    <row r="2801" spans="2:4" ht="12.75" x14ac:dyDescent="0.2">
      <c r="B2801" s="72"/>
      <c r="C2801" s="72"/>
      <c r="D2801" s="72"/>
    </row>
    <row r="2802" spans="2:4" ht="12.75" x14ac:dyDescent="0.2">
      <c r="B2802" s="72"/>
      <c r="C2802" s="72"/>
      <c r="D2802" s="72"/>
    </row>
    <row r="2803" spans="2:4" ht="12.75" x14ac:dyDescent="0.2">
      <c r="B2803" s="72"/>
      <c r="C2803" s="72"/>
      <c r="D2803" s="72"/>
    </row>
    <row r="2804" spans="2:4" ht="12.75" x14ac:dyDescent="0.2">
      <c r="B2804" s="72"/>
      <c r="C2804" s="72"/>
      <c r="D2804" s="72"/>
    </row>
    <row r="2805" spans="2:4" ht="12.75" x14ac:dyDescent="0.2">
      <c r="B2805" s="72"/>
      <c r="C2805" s="72"/>
      <c r="D2805" s="72"/>
    </row>
    <row r="2806" spans="2:4" ht="12.75" x14ac:dyDescent="0.2">
      <c r="B2806" s="72"/>
      <c r="C2806" s="72"/>
      <c r="D2806" s="72"/>
    </row>
    <row r="2807" spans="2:4" ht="12.75" x14ac:dyDescent="0.2">
      <c r="B2807" s="72"/>
      <c r="C2807" s="72"/>
      <c r="D2807" s="72"/>
    </row>
    <row r="2808" spans="2:4" ht="12.75" x14ac:dyDescent="0.2">
      <c r="B2808" s="72"/>
      <c r="C2808" s="72"/>
      <c r="D2808" s="72"/>
    </row>
    <row r="2809" spans="2:4" ht="12.75" x14ac:dyDescent="0.2">
      <c r="B2809" s="72"/>
      <c r="C2809" s="72"/>
      <c r="D2809" s="72"/>
    </row>
    <row r="2810" spans="2:4" ht="12.75" x14ac:dyDescent="0.2">
      <c r="B2810" s="72"/>
      <c r="C2810" s="72"/>
      <c r="D2810" s="72"/>
    </row>
    <row r="2811" spans="2:4" ht="12.75" x14ac:dyDescent="0.2">
      <c r="B2811" s="72"/>
      <c r="C2811" s="72"/>
      <c r="D2811" s="72"/>
    </row>
    <row r="2812" spans="2:4" ht="12.75" x14ac:dyDescent="0.2">
      <c r="B2812" s="72"/>
      <c r="C2812" s="72"/>
      <c r="D2812" s="72"/>
    </row>
    <row r="2813" spans="2:4" ht="12.75" x14ac:dyDescent="0.2">
      <c r="B2813" s="72"/>
      <c r="C2813" s="72"/>
      <c r="D2813" s="72"/>
    </row>
    <row r="2814" spans="2:4" ht="12.75" x14ac:dyDescent="0.2">
      <c r="B2814" s="72"/>
      <c r="C2814" s="72"/>
      <c r="D2814" s="72"/>
    </row>
    <row r="2815" spans="2:4" ht="12.75" x14ac:dyDescent="0.2">
      <c r="B2815" s="72"/>
      <c r="C2815" s="72"/>
      <c r="D2815" s="72"/>
    </row>
    <row r="2816" spans="2:4" ht="12.75" x14ac:dyDescent="0.2">
      <c r="B2816" s="72"/>
      <c r="C2816" s="72"/>
      <c r="D2816" s="72"/>
    </row>
    <row r="2817" spans="2:4" ht="12.75" x14ac:dyDescent="0.2">
      <c r="B2817" s="72"/>
      <c r="C2817" s="72"/>
      <c r="D2817" s="72"/>
    </row>
    <row r="2818" spans="2:4" ht="12.75" x14ac:dyDescent="0.2">
      <c r="B2818" s="72"/>
      <c r="C2818" s="72"/>
      <c r="D2818" s="72"/>
    </row>
    <row r="2819" spans="2:4" ht="12.75" x14ac:dyDescent="0.2">
      <c r="B2819" s="72"/>
      <c r="C2819" s="72"/>
      <c r="D2819" s="72"/>
    </row>
    <row r="2820" spans="2:4" ht="12.75" x14ac:dyDescent="0.2">
      <c r="B2820" s="72"/>
      <c r="C2820" s="72"/>
      <c r="D2820" s="72"/>
    </row>
    <row r="2821" spans="2:4" ht="12.75" x14ac:dyDescent="0.2">
      <c r="B2821" s="72"/>
      <c r="C2821" s="72"/>
      <c r="D2821" s="72"/>
    </row>
    <row r="2822" spans="2:4" ht="12.75" x14ac:dyDescent="0.2">
      <c r="B2822" s="72"/>
      <c r="C2822" s="72"/>
      <c r="D2822" s="72"/>
    </row>
    <row r="2823" spans="2:4" ht="12.75" x14ac:dyDescent="0.2">
      <c r="B2823" s="72"/>
      <c r="C2823" s="72"/>
      <c r="D2823" s="72"/>
    </row>
    <row r="2824" spans="2:4" ht="12.75" x14ac:dyDescent="0.2">
      <c r="B2824" s="72"/>
      <c r="C2824" s="72"/>
      <c r="D2824" s="72"/>
    </row>
    <row r="2825" spans="2:4" ht="12.75" x14ac:dyDescent="0.2">
      <c r="B2825" s="72"/>
      <c r="C2825" s="72"/>
      <c r="D2825" s="72"/>
    </row>
    <row r="2826" spans="2:4" ht="12.75" x14ac:dyDescent="0.2">
      <c r="B2826" s="72"/>
      <c r="C2826" s="72"/>
      <c r="D2826" s="72"/>
    </row>
    <row r="2827" spans="2:4" ht="12.75" x14ac:dyDescent="0.2">
      <c r="B2827" s="72"/>
      <c r="C2827" s="72"/>
      <c r="D2827" s="72"/>
    </row>
    <row r="2828" spans="2:4" ht="12.75" x14ac:dyDescent="0.2">
      <c r="B2828" s="72"/>
      <c r="C2828" s="72"/>
      <c r="D2828" s="72"/>
    </row>
    <row r="2829" spans="2:4" ht="12.75" x14ac:dyDescent="0.2">
      <c r="B2829" s="72"/>
      <c r="C2829" s="72"/>
      <c r="D2829" s="72"/>
    </row>
    <row r="2830" spans="2:4" ht="12.75" x14ac:dyDescent="0.2">
      <c r="B2830" s="72"/>
      <c r="C2830" s="72"/>
      <c r="D2830" s="72"/>
    </row>
    <row r="2831" spans="2:4" ht="12.75" x14ac:dyDescent="0.2">
      <c r="B2831" s="72"/>
      <c r="C2831" s="72"/>
      <c r="D2831" s="72"/>
    </row>
    <row r="2832" spans="2:4" ht="12.75" x14ac:dyDescent="0.2">
      <c r="B2832" s="72"/>
      <c r="C2832" s="72"/>
      <c r="D2832" s="72"/>
    </row>
    <row r="2833" spans="2:4" ht="12.75" x14ac:dyDescent="0.2">
      <c r="B2833" s="72"/>
      <c r="C2833" s="72"/>
      <c r="D2833" s="72"/>
    </row>
    <row r="2834" spans="2:4" ht="12.75" x14ac:dyDescent="0.2">
      <c r="B2834" s="72"/>
      <c r="C2834" s="72"/>
      <c r="D2834" s="72"/>
    </row>
    <row r="2835" spans="2:4" ht="12.75" x14ac:dyDescent="0.2">
      <c r="B2835" s="72"/>
      <c r="C2835" s="72"/>
      <c r="D2835" s="72"/>
    </row>
    <row r="2836" spans="2:4" ht="12.75" x14ac:dyDescent="0.2">
      <c r="B2836" s="72"/>
      <c r="C2836" s="72"/>
      <c r="D2836" s="72"/>
    </row>
    <row r="2837" spans="2:4" ht="12.75" x14ac:dyDescent="0.2">
      <c r="B2837" s="72"/>
      <c r="C2837" s="72"/>
      <c r="D2837" s="72"/>
    </row>
    <row r="2838" spans="2:4" ht="12.75" x14ac:dyDescent="0.2">
      <c r="B2838" s="72"/>
      <c r="C2838" s="72"/>
      <c r="D2838" s="72"/>
    </row>
    <row r="2839" spans="2:4" ht="12.75" x14ac:dyDescent="0.2">
      <c r="B2839" s="72"/>
      <c r="C2839" s="72"/>
      <c r="D2839" s="72"/>
    </row>
    <row r="2840" spans="2:4" ht="12.75" x14ac:dyDescent="0.2">
      <c r="B2840" s="72"/>
      <c r="C2840" s="72"/>
      <c r="D2840" s="72"/>
    </row>
    <row r="2841" spans="2:4" ht="12.75" x14ac:dyDescent="0.2">
      <c r="B2841" s="72"/>
      <c r="C2841" s="72"/>
      <c r="D2841" s="72"/>
    </row>
    <row r="2842" spans="2:4" ht="12.75" x14ac:dyDescent="0.2">
      <c r="B2842" s="72"/>
      <c r="C2842" s="72"/>
      <c r="D2842" s="72"/>
    </row>
    <row r="2843" spans="2:4" ht="12.75" x14ac:dyDescent="0.2">
      <c r="B2843" s="72"/>
      <c r="C2843" s="72"/>
      <c r="D2843" s="72"/>
    </row>
    <row r="2844" spans="2:4" ht="12.75" x14ac:dyDescent="0.2">
      <c r="B2844" s="72"/>
      <c r="C2844" s="72"/>
      <c r="D2844" s="72"/>
    </row>
    <row r="2845" spans="2:4" ht="12.75" x14ac:dyDescent="0.2">
      <c r="B2845" s="72"/>
      <c r="C2845" s="72"/>
      <c r="D2845" s="72"/>
    </row>
    <row r="2846" spans="2:4" ht="12.75" x14ac:dyDescent="0.2">
      <c r="B2846" s="72"/>
      <c r="C2846" s="72"/>
      <c r="D2846" s="72"/>
    </row>
    <row r="2847" spans="2:4" ht="12.75" x14ac:dyDescent="0.2">
      <c r="B2847" s="72"/>
      <c r="C2847" s="72"/>
      <c r="D2847" s="72"/>
    </row>
    <row r="2848" spans="2:4" ht="12.75" x14ac:dyDescent="0.2">
      <c r="B2848" s="72"/>
      <c r="C2848" s="72"/>
      <c r="D2848" s="72"/>
    </row>
    <row r="2849" spans="2:4" ht="12.75" x14ac:dyDescent="0.2">
      <c r="B2849" s="72"/>
      <c r="C2849" s="72"/>
      <c r="D2849" s="72"/>
    </row>
    <row r="2850" spans="2:4" ht="12.75" x14ac:dyDescent="0.2">
      <c r="B2850" s="72"/>
      <c r="C2850" s="72"/>
      <c r="D2850" s="72"/>
    </row>
    <row r="2851" spans="2:4" ht="12.75" x14ac:dyDescent="0.2">
      <c r="B2851" s="72"/>
      <c r="C2851" s="72"/>
      <c r="D2851" s="72"/>
    </row>
    <row r="2852" spans="2:4" ht="12.75" x14ac:dyDescent="0.2">
      <c r="B2852" s="72"/>
      <c r="C2852" s="72"/>
      <c r="D2852" s="72"/>
    </row>
    <row r="2853" spans="2:4" ht="12.75" x14ac:dyDescent="0.2">
      <c r="B2853" s="72"/>
      <c r="C2853" s="72"/>
      <c r="D2853" s="72"/>
    </row>
    <row r="2854" spans="2:4" ht="12.75" x14ac:dyDescent="0.2">
      <c r="B2854" s="72"/>
      <c r="C2854" s="72"/>
      <c r="D2854" s="72"/>
    </row>
    <row r="2855" spans="2:4" ht="12.75" x14ac:dyDescent="0.2">
      <c r="B2855" s="72"/>
      <c r="C2855" s="72"/>
      <c r="D2855" s="72"/>
    </row>
    <row r="2856" spans="2:4" ht="12.75" x14ac:dyDescent="0.2">
      <c r="B2856" s="72"/>
      <c r="C2856" s="72"/>
      <c r="D2856" s="72"/>
    </row>
    <row r="2857" spans="2:4" ht="12.75" x14ac:dyDescent="0.2">
      <c r="B2857" s="72"/>
      <c r="C2857" s="72"/>
      <c r="D2857" s="72"/>
    </row>
    <row r="2858" spans="2:4" ht="12.75" x14ac:dyDescent="0.2">
      <c r="B2858" s="72"/>
      <c r="C2858" s="72"/>
      <c r="D2858" s="72"/>
    </row>
    <row r="2859" spans="2:4" ht="12.75" x14ac:dyDescent="0.2">
      <c r="B2859" s="72"/>
      <c r="C2859" s="72"/>
      <c r="D2859" s="72"/>
    </row>
    <row r="2860" spans="2:4" ht="12.75" x14ac:dyDescent="0.2">
      <c r="B2860" s="72"/>
      <c r="C2860" s="72"/>
      <c r="D2860" s="72"/>
    </row>
    <row r="2861" spans="2:4" ht="12.75" x14ac:dyDescent="0.2">
      <c r="B2861" s="72"/>
      <c r="C2861" s="72"/>
      <c r="D2861" s="72"/>
    </row>
    <row r="2862" spans="2:4" ht="12.75" x14ac:dyDescent="0.2">
      <c r="B2862" s="72"/>
      <c r="C2862" s="72"/>
      <c r="D2862" s="72"/>
    </row>
    <row r="2863" spans="2:4" ht="12.75" x14ac:dyDescent="0.2">
      <c r="B2863" s="72"/>
      <c r="C2863" s="72"/>
      <c r="D2863" s="72"/>
    </row>
    <row r="2864" spans="2:4" ht="12.75" x14ac:dyDescent="0.2">
      <c r="B2864" s="72"/>
      <c r="C2864" s="72"/>
      <c r="D2864" s="72"/>
    </row>
    <row r="2865" spans="2:4" ht="12.75" x14ac:dyDescent="0.2">
      <c r="B2865" s="72"/>
      <c r="C2865" s="72"/>
      <c r="D2865" s="72"/>
    </row>
    <row r="2866" spans="2:4" ht="12.75" x14ac:dyDescent="0.2">
      <c r="B2866" s="72"/>
      <c r="C2866" s="72"/>
      <c r="D2866" s="72"/>
    </row>
    <row r="2867" spans="2:4" ht="12.75" x14ac:dyDescent="0.2">
      <c r="B2867" s="72"/>
      <c r="C2867" s="72"/>
      <c r="D2867" s="72"/>
    </row>
    <row r="2868" spans="2:4" ht="12.75" x14ac:dyDescent="0.2">
      <c r="B2868" s="72"/>
      <c r="C2868" s="72"/>
      <c r="D2868" s="72"/>
    </row>
    <row r="2869" spans="2:4" ht="12.75" x14ac:dyDescent="0.2">
      <c r="B2869" s="72"/>
      <c r="C2869" s="72"/>
      <c r="D2869" s="72"/>
    </row>
    <row r="2870" spans="2:4" ht="12.75" x14ac:dyDescent="0.2">
      <c r="B2870" s="72"/>
      <c r="C2870" s="72"/>
      <c r="D2870" s="72"/>
    </row>
    <row r="2871" spans="2:4" ht="12.75" x14ac:dyDescent="0.2">
      <c r="B2871" s="72"/>
      <c r="C2871" s="72"/>
      <c r="D2871" s="72"/>
    </row>
    <row r="2872" spans="2:4" ht="12.75" x14ac:dyDescent="0.2">
      <c r="B2872" s="72"/>
      <c r="C2872" s="72"/>
      <c r="D2872" s="72"/>
    </row>
    <row r="2873" spans="2:4" ht="12.75" x14ac:dyDescent="0.2">
      <c r="B2873" s="72"/>
      <c r="C2873" s="72"/>
      <c r="D2873" s="72"/>
    </row>
    <row r="2874" spans="2:4" ht="12.75" x14ac:dyDescent="0.2">
      <c r="B2874" s="72"/>
      <c r="C2874" s="72"/>
      <c r="D2874" s="72"/>
    </row>
    <row r="2875" spans="2:4" ht="12.75" x14ac:dyDescent="0.2">
      <c r="B2875" s="72"/>
      <c r="C2875" s="72"/>
      <c r="D2875" s="72"/>
    </row>
    <row r="2876" spans="2:4" ht="12.75" x14ac:dyDescent="0.2">
      <c r="B2876" s="72"/>
      <c r="C2876" s="72"/>
      <c r="D2876" s="72"/>
    </row>
    <row r="2877" spans="2:4" ht="12.75" x14ac:dyDescent="0.2">
      <c r="B2877" s="72"/>
      <c r="C2877" s="72"/>
      <c r="D2877" s="72"/>
    </row>
    <row r="2878" spans="2:4" ht="12.75" x14ac:dyDescent="0.2">
      <c r="B2878" s="72"/>
      <c r="C2878" s="72"/>
      <c r="D2878" s="72"/>
    </row>
    <row r="2879" spans="2:4" ht="12.75" x14ac:dyDescent="0.2">
      <c r="B2879" s="72"/>
      <c r="C2879" s="72"/>
      <c r="D2879" s="72"/>
    </row>
    <row r="2880" spans="2:4" ht="12.75" x14ac:dyDescent="0.2">
      <c r="B2880" s="72"/>
      <c r="C2880" s="72"/>
      <c r="D2880" s="72"/>
    </row>
    <row r="2881" spans="2:4" ht="12.75" x14ac:dyDescent="0.2">
      <c r="B2881" s="72"/>
      <c r="C2881" s="72"/>
      <c r="D2881" s="72"/>
    </row>
    <row r="2882" spans="2:4" ht="12.75" x14ac:dyDescent="0.2">
      <c r="B2882" s="72"/>
      <c r="C2882" s="72"/>
      <c r="D2882" s="72"/>
    </row>
    <row r="2883" spans="2:4" ht="12.75" x14ac:dyDescent="0.2">
      <c r="B2883" s="72"/>
      <c r="C2883" s="72"/>
      <c r="D2883" s="72"/>
    </row>
    <row r="2884" spans="2:4" ht="12.75" x14ac:dyDescent="0.2">
      <c r="B2884" s="72"/>
      <c r="C2884" s="72"/>
      <c r="D2884" s="72"/>
    </row>
    <row r="2885" spans="2:4" ht="12.75" x14ac:dyDescent="0.2">
      <c r="B2885" s="72"/>
      <c r="C2885" s="72"/>
      <c r="D2885" s="72"/>
    </row>
    <row r="2886" spans="2:4" ht="12.75" x14ac:dyDescent="0.2">
      <c r="B2886" s="72"/>
      <c r="C2886" s="72"/>
      <c r="D2886" s="72"/>
    </row>
    <row r="2887" spans="2:4" ht="12.75" x14ac:dyDescent="0.2">
      <c r="B2887" s="72"/>
      <c r="C2887" s="72"/>
      <c r="D2887" s="72"/>
    </row>
    <row r="2888" spans="2:4" ht="12.75" x14ac:dyDescent="0.2">
      <c r="B2888" s="72"/>
      <c r="C2888" s="72"/>
      <c r="D2888" s="72"/>
    </row>
    <row r="2889" spans="2:4" ht="12.75" x14ac:dyDescent="0.2">
      <c r="B2889" s="72"/>
      <c r="C2889" s="72"/>
      <c r="D2889" s="72"/>
    </row>
    <row r="2890" spans="2:4" ht="12.75" x14ac:dyDescent="0.2">
      <c r="B2890" s="72"/>
      <c r="C2890" s="72"/>
      <c r="D2890" s="72"/>
    </row>
    <row r="2891" spans="2:4" ht="12.75" x14ac:dyDescent="0.2">
      <c r="B2891" s="72"/>
      <c r="C2891" s="72"/>
      <c r="D2891" s="72"/>
    </row>
    <row r="2892" spans="2:4" ht="12.75" x14ac:dyDescent="0.2">
      <c r="B2892" s="72"/>
      <c r="C2892" s="72"/>
      <c r="D2892" s="72"/>
    </row>
    <row r="2893" spans="2:4" ht="12.75" x14ac:dyDescent="0.2">
      <c r="B2893" s="72"/>
      <c r="C2893" s="72"/>
      <c r="D2893" s="72"/>
    </row>
    <row r="2894" spans="2:4" ht="12.75" x14ac:dyDescent="0.2">
      <c r="B2894" s="72"/>
      <c r="C2894" s="72"/>
      <c r="D2894" s="72"/>
    </row>
    <row r="2895" spans="2:4" ht="12.75" x14ac:dyDescent="0.2">
      <c r="B2895" s="72"/>
      <c r="C2895" s="72"/>
      <c r="D2895" s="72"/>
    </row>
    <row r="2896" spans="2:4" ht="12.75" x14ac:dyDescent="0.2">
      <c r="B2896" s="72"/>
      <c r="C2896" s="72"/>
      <c r="D2896" s="72"/>
    </row>
    <row r="2897" spans="2:4" ht="12.75" x14ac:dyDescent="0.2">
      <c r="B2897" s="72"/>
      <c r="C2897" s="72"/>
      <c r="D2897" s="72"/>
    </row>
    <row r="2898" spans="2:4" ht="12.75" x14ac:dyDescent="0.2">
      <c r="B2898" s="72"/>
      <c r="C2898" s="72"/>
      <c r="D2898" s="72"/>
    </row>
    <row r="2899" spans="2:4" ht="12.75" x14ac:dyDescent="0.2">
      <c r="B2899" s="72"/>
      <c r="C2899" s="72"/>
      <c r="D2899" s="72"/>
    </row>
    <row r="2900" spans="2:4" ht="12.75" x14ac:dyDescent="0.2">
      <c r="B2900" s="72"/>
      <c r="C2900" s="72"/>
      <c r="D2900" s="72"/>
    </row>
    <row r="2901" spans="2:4" ht="12.75" x14ac:dyDescent="0.2">
      <c r="B2901" s="72"/>
      <c r="C2901" s="72"/>
      <c r="D2901" s="72"/>
    </row>
    <row r="2902" spans="2:4" ht="12.75" x14ac:dyDescent="0.2">
      <c r="B2902" s="72"/>
      <c r="C2902" s="72"/>
      <c r="D2902" s="72"/>
    </row>
    <row r="2903" spans="2:4" ht="12.75" x14ac:dyDescent="0.2">
      <c r="B2903" s="72"/>
      <c r="C2903" s="72"/>
      <c r="D2903" s="72"/>
    </row>
    <row r="2904" spans="2:4" ht="12.75" x14ac:dyDescent="0.2">
      <c r="B2904" s="72"/>
      <c r="C2904" s="72"/>
      <c r="D2904" s="72"/>
    </row>
    <row r="2905" spans="2:4" ht="12.75" x14ac:dyDescent="0.2">
      <c r="B2905" s="72"/>
      <c r="C2905" s="72"/>
      <c r="D2905" s="72"/>
    </row>
    <row r="2906" spans="2:4" ht="12.75" x14ac:dyDescent="0.2">
      <c r="B2906" s="72"/>
      <c r="C2906" s="72"/>
      <c r="D2906" s="72"/>
    </row>
    <row r="2907" spans="2:4" ht="12.75" x14ac:dyDescent="0.2">
      <c r="B2907" s="72"/>
      <c r="C2907" s="72"/>
      <c r="D2907" s="72"/>
    </row>
    <row r="2908" spans="2:4" ht="12.75" x14ac:dyDescent="0.2">
      <c r="B2908" s="72"/>
      <c r="C2908" s="72"/>
      <c r="D2908" s="72"/>
    </row>
    <row r="2909" spans="2:4" ht="12.75" x14ac:dyDescent="0.2">
      <c r="B2909" s="72"/>
      <c r="C2909" s="72"/>
      <c r="D2909" s="72"/>
    </row>
    <row r="2910" spans="2:4" ht="12.75" x14ac:dyDescent="0.2">
      <c r="B2910" s="72"/>
      <c r="C2910" s="72"/>
      <c r="D2910" s="72"/>
    </row>
    <row r="2911" spans="2:4" ht="12.75" x14ac:dyDescent="0.2">
      <c r="B2911" s="72"/>
      <c r="C2911" s="72"/>
      <c r="D2911" s="72"/>
    </row>
    <row r="2912" spans="2:4" ht="12.75" x14ac:dyDescent="0.2">
      <c r="B2912" s="72"/>
      <c r="C2912" s="72"/>
      <c r="D2912" s="72"/>
    </row>
    <row r="2913" spans="2:4" ht="12.75" x14ac:dyDescent="0.2">
      <c r="B2913" s="72"/>
      <c r="C2913" s="72"/>
      <c r="D2913" s="72"/>
    </row>
    <row r="2914" spans="2:4" ht="12.75" x14ac:dyDescent="0.2">
      <c r="B2914" s="72"/>
      <c r="C2914" s="72"/>
      <c r="D2914" s="72"/>
    </row>
    <row r="2915" spans="2:4" ht="12.75" x14ac:dyDescent="0.2">
      <c r="B2915" s="72"/>
      <c r="C2915" s="72"/>
      <c r="D2915" s="72"/>
    </row>
    <row r="2916" spans="2:4" ht="12.75" x14ac:dyDescent="0.2">
      <c r="B2916" s="72"/>
      <c r="C2916" s="72"/>
      <c r="D2916" s="72"/>
    </row>
    <row r="2917" spans="2:4" ht="12.75" x14ac:dyDescent="0.2">
      <c r="B2917" s="72"/>
      <c r="C2917" s="72"/>
      <c r="D2917" s="72"/>
    </row>
    <row r="2918" spans="2:4" ht="12.75" x14ac:dyDescent="0.2">
      <c r="B2918" s="72"/>
      <c r="C2918" s="72"/>
      <c r="D2918" s="72"/>
    </row>
    <row r="2919" spans="2:4" ht="12.75" x14ac:dyDescent="0.2">
      <c r="B2919" s="72"/>
      <c r="C2919" s="72"/>
      <c r="D2919" s="72"/>
    </row>
    <row r="2920" spans="2:4" ht="12.75" x14ac:dyDescent="0.2">
      <c r="B2920" s="72"/>
      <c r="C2920" s="72"/>
      <c r="D2920" s="72"/>
    </row>
    <row r="2921" spans="2:4" ht="12.75" x14ac:dyDescent="0.2">
      <c r="B2921" s="72"/>
      <c r="C2921" s="72"/>
      <c r="D2921" s="72"/>
    </row>
    <row r="2922" spans="2:4" ht="12.75" x14ac:dyDescent="0.2">
      <c r="B2922" s="72"/>
      <c r="C2922" s="72"/>
      <c r="D2922" s="72"/>
    </row>
    <row r="2923" spans="2:4" ht="12.75" x14ac:dyDescent="0.2">
      <c r="B2923" s="72"/>
      <c r="C2923" s="72"/>
      <c r="D2923" s="72"/>
    </row>
    <row r="2924" spans="2:4" ht="12.75" x14ac:dyDescent="0.2">
      <c r="B2924" s="72"/>
      <c r="C2924" s="72"/>
      <c r="D2924" s="72"/>
    </row>
    <row r="2925" spans="2:4" ht="12.75" x14ac:dyDescent="0.2">
      <c r="B2925" s="72"/>
      <c r="C2925" s="72"/>
      <c r="D2925" s="72"/>
    </row>
    <row r="2926" spans="2:4" ht="12.75" x14ac:dyDescent="0.2">
      <c r="B2926" s="72"/>
      <c r="C2926" s="72"/>
      <c r="D2926" s="72"/>
    </row>
    <row r="2927" spans="2:4" ht="12.75" x14ac:dyDescent="0.2">
      <c r="B2927" s="72"/>
      <c r="C2927" s="72"/>
      <c r="D2927" s="72"/>
    </row>
    <row r="2928" spans="2:4" ht="12.75" x14ac:dyDescent="0.2">
      <c r="B2928" s="72"/>
      <c r="C2928" s="72"/>
      <c r="D2928" s="72"/>
    </row>
    <row r="2929" spans="2:4" ht="12.75" x14ac:dyDescent="0.2">
      <c r="B2929" s="72"/>
      <c r="C2929" s="72"/>
      <c r="D2929" s="72"/>
    </row>
    <row r="2930" spans="2:4" ht="12.75" x14ac:dyDescent="0.2">
      <c r="B2930" s="72"/>
      <c r="C2930" s="72"/>
      <c r="D2930" s="72"/>
    </row>
    <row r="2931" spans="2:4" ht="12.75" x14ac:dyDescent="0.2">
      <c r="B2931" s="72"/>
      <c r="C2931" s="72"/>
      <c r="D2931" s="72"/>
    </row>
    <row r="2932" spans="2:4" ht="12.75" x14ac:dyDescent="0.2">
      <c r="B2932" s="72"/>
      <c r="C2932" s="72"/>
      <c r="D2932" s="72"/>
    </row>
    <row r="2933" spans="2:4" ht="12.75" x14ac:dyDescent="0.2">
      <c r="B2933" s="72"/>
      <c r="C2933" s="72"/>
      <c r="D2933" s="72"/>
    </row>
    <row r="2934" spans="2:4" ht="12.75" x14ac:dyDescent="0.2">
      <c r="B2934" s="72"/>
      <c r="C2934" s="72"/>
      <c r="D2934" s="72"/>
    </row>
    <row r="2935" spans="2:4" ht="12.75" x14ac:dyDescent="0.2">
      <c r="B2935" s="72"/>
      <c r="C2935" s="72"/>
      <c r="D2935" s="72"/>
    </row>
    <row r="2936" spans="2:4" ht="12.75" x14ac:dyDescent="0.2">
      <c r="B2936" s="72"/>
      <c r="C2936" s="72"/>
      <c r="D2936" s="72"/>
    </row>
    <row r="2937" spans="2:4" ht="12.75" x14ac:dyDescent="0.2">
      <c r="B2937" s="72"/>
      <c r="C2937" s="72"/>
      <c r="D2937" s="72"/>
    </row>
    <row r="2938" spans="2:4" ht="12.75" x14ac:dyDescent="0.2">
      <c r="B2938" s="72"/>
      <c r="C2938" s="72"/>
      <c r="D2938" s="72"/>
    </row>
    <row r="2939" spans="2:4" ht="12.75" x14ac:dyDescent="0.2">
      <c r="B2939" s="72"/>
      <c r="C2939" s="72"/>
      <c r="D2939" s="72"/>
    </row>
    <row r="2940" spans="2:4" ht="12.75" x14ac:dyDescent="0.2">
      <c r="B2940" s="72"/>
      <c r="C2940" s="72"/>
      <c r="D2940" s="72"/>
    </row>
    <row r="2941" spans="2:4" ht="12.75" x14ac:dyDescent="0.2">
      <c r="B2941" s="72"/>
      <c r="C2941" s="72"/>
      <c r="D2941" s="72"/>
    </row>
    <row r="2942" spans="2:4" ht="12.75" x14ac:dyDescent="0.2">
      <c r="B2942" s="72"/>
      <c r="C2942" s="72"/>
      <c r="D2942" s="72"/>
    </row>
    <row r="2943" spans="2:4" ht="12.75" x14ac:dyDescent="0.2">
      <c r="B2943" s="72"/>
      <c r="C2943" s="72"/>
      <c r="D2943" s="72"/>
    </row>
    <row r="2944" spans="2:4" ht="12.75" x14ac:dyDescent="0.2">
      <c r="B2944" s="72"/>
      <c r="C2944" s="72"/>
      <c r="D2944" s="72"/>
    </row>
    <row r="2945" spans="2:4" ht="12.75" x14ac:dyDescent="0.2">
      <c r="B2945" s="72"/>
      <c r="C2945" s="72"/>
      <c r="D2945" s="72"/>
    </row>
    <row r="2946" spans="2:4" ht="12.75" x14ac:dyDescent="0.2">
      <c r="B2946" s="72"/>
      <c r="C2946" s="72"/>
      <c r="D2946" s="72"/>
    </row>
    <row r="2947" spans="2:4" ht="12.75" x14ac:dyDescent="0.2">
      <c r="B2947" s="72"/>
      <c r="C2947" s="72"/>
      <c r="D2947" s="72"/>
    </row>
    <row r="2948" spans="2:4" ht="12.75" x14ac:dyDescent="0.2">
      <c r="B2948" s="72"/>
      <c r="C2948" s="72"/>
      <c r="D2948" s="72"/>
    </row>
    <row r="2949" spans="2:4" ht="12.75" x14ac:dyDescent="0.2">
      <c r="B2949" s="72"/>
      <c r="C2949" s="72"/>
      <c r="D2949" s="72"/>
    </row>
    <row r="2950" spans="2:4" ht="12.75" x14ac:dyDescent="0.2">
      <c r="B2950" s="72"/>
      <c r="C2950" s="72"/>
      <c r="D2950" s="72"/>
    </row>
    <row r="2951" spans="2:4" ht="12.75" x14ac:dyDescent="0.2">
      <c r="B2951" s="72"/>
      <c r="C2951" s="72"/>
      <c r="D2951" s="72"/>
    </row>
    <row r="2952" spans="2:4" ht="12.75" x14ac:dyDescent="0.2">
      <c r="B2952" s="72"/>
      <c r="C2952" s="72"/>
      <c r="D2952" s="72"/>
    </row>
    <row r="2953" spans="2:4" ht="12.75" x14ac:dyDescent="0.2">
      <c r="B2953" s="72"/>
      <c r="C2953" s="72"/>
      <c r="D2953" s="72"/>
    </row>
    <row r="2954" spans="2:4" ht="12.75" x14ac:dyDescent="0.2">
      <c r="B2954" s="72"/>
      <c r="C2954" s="72"/>
      <c r="D2954" s="72"/>
    </row>
    <row r="2955" spans="2:4" ht="12.75" x14ac:dyDescent="0.2">
      <c r="B2955" s="72"/>
      <c r="C2955" s="72"/>
      <c r="D2955" s="72"/>
    </row>
    <row r="2956" spans="2:4" ht="12.75" x14ac:dyDescent="0.2">
      <c r="B2956" s="72"/>
      <c r="C2956" s="72"/>
      <c r="D2956" s="72"/>
    </row>
    <row r="2957" spans="2:4" ht="12.75" x14ac:dyDescent="0.2">
      <c r="B2957" s="72"/>
      <c r="C2957" s="72"/>
      <c r="D2957" s="72"/>
    </row>
    <row r="2958" spans="2:4" ht="12.75" x14ac:dyDescent="0.2">
      <c r="B2958" s="72"/>
      <c r="C2958" s="72"/>
      <c r="D2958" s="72"/>
    </row>
    <row r="2959" spans="2:4" ht="12.75" x14ac:dyDescent="0.2">
      <c r="B2959" s="72"/>
      <c r="C2959" s="72"/>
      <c r="D2959" s="72"/>
    </row>
    <row r="2960" spans="2:4" ht="12.75" x14ac:dyDescent="0.2">
      <c r="B2960" s="72"/>
      <c r="C2960" s="72"/>
      <c r="D2960" s="72"/>
    </row>
    <row r="2961" spans="2:4" ht="12.75" x14ac:dyDescent="0.2">
      <c r="B2961" s="72"/>
      <c r="C2961" s="72"/>
      <c r="D2961" s="72"/>
    </row>
    <row r="2962" spans="2:4" ht="12.75" x14ac:dyDescent="0.2">
      <c r="B2962" s="72"/>
      <c r="C2962" s="72"/>
      <c r="D2962" s="72"/>
    </row>
    <row r="2963" spans="2:4" ht="12.75" x14ac:dyDescent="0.2">
      <c r="B2963" s="72"/>
      <c r="C2963" s="72"/>
      <c r="D2963" s="72"/>
    </row>
    <row r="2964" spans="2:4" ht="12.75" x14ac:dyDescent="0.2">
      <c r="B2964" s="72"/>
      <c r="C2964" s="72"/>
      <c r="D2964" s="72"/>
    </row>
    <row r="2965" spans="2:4" ht="12.75" x14ac:dyDescent="0.2">
      <c r="B2965" s="72"/>
      <c r="C2965" s="72"/>
      <c r="D2965" s="72"/>
    </row>
    <row r="2966" spans="2:4" ht="12.75" x14ac:dyDescent="0.2">
      <c r="B2966" s="72"/>
      <c r="C2966" s="72"/>
      <c r="D2966" s="72"/>
    </row>
    <row r="2967" spans="2:4" ht="12.75" x14ac:dyDescent="0.2">
      <c r="B2967" s="72"/>
      <c r="C2967" s="72"/>
      <c r="D2967" s="72"/>
    </row>
    <row r="2968" spans="2:4" ht="12.75" x14ac:dyDescent="0.2">
      <c r="B2968" s="72"/>
      <c r="C2968" s="72"/>
      <c r="D2968" s="72"/>
    </row>
    <row r="2969" spans="2:4" ht="12.75" x14ac:dyDescent="0.2">
      <c r="B2969" s="72"/>
      <c r="C2969" s="72"/>
      <c r="D2969" s="72"/>
    </row>
    <row r="2970" spans="2:4" ht="12.75" x14ac:dyDescent="0.2">
      <c r="B2970" s="72"/>
      <c r="C2970" s="72"/>
      <c r="D2970" s="72"/>
    </row>
    <row r="2971" spans="2:4" ht="12.75" x14ac:dyDescent="0.2">
      <c r="B2971" s="72"/>
      <c r="C2971" s="72"/>
      <c r="D2971" s="72"/>
    </row>
    <row r="2972" spans="2:4" ht="12.75" x14ac:dyDescent="0.2">
      <c r="B2972" s="72"/>
      <c r="C2972" s="72"/>
      <c r="D2972" s="72"/>
    </row>
    <row r="2973" spans="2:4" ht="12.75" x14ac:dyDescent="0.2">
      <c r="B2973" s="72"/>
      <c r="C2973" s="72"/>
      <c r="D2973" s="72"/>
    </row>
    <row r="2974" spans="2:4" ht="12.75" x14ac:dyDescent="0.2">
      <c r="B2974" s="72"/>
      <c r="C2974" s="72"/>
      <c r="D2974" s="72"/>
    </row>
    <row r="2975" spans="2:4" ht="12.75" x14ac:dyDescent="0.2">
      <c r="B2975" s="72"/>
      <c r="C2975" s="72"/>
      <c r="D2975" s="72"/>
    </row>
    <row r="2976" spans="2:4" ht="12.75" x14ac:dyDescent="0.2">
      <c r="B2976" s="72"/>
      <c r="C2976" s="72"/>
      <c r="D2976" s="72"/>
    </row>
    <row r="2977" spans="2:4" ht="12.75" x14ac:dyDescent="0.2">
      <c r="B2977" s="72"/>
      <c r="C2977" s="72"/>
      <c r="D2977" s="72"/>
    </row>
    <row r="2978" spans="2:4" ht="12.75" x14ac:dyDescent="0.2">
      <c r="B2978" s="72"/>
      <c r="C2978" s="72"/>
      <c r="D2978" s="72"/>
    </row>
    <row r="2979" spans="2:4" ht="12.75" x14ac:dyDescent="0.2">
      <c r="B2979" s="72"/>
      <c r="C2979" s="72"/>
      <c r="D2979" s="72"/>
    </row>
    <row r="2980" spans="2:4" ht="12.75" x14ac:dyDescent="0.2">
      <c r="B2980" s="72"/>
      <c r="C2980" s="72"/>
      <c r="D2980" s="72"/>
    </row>
    <row r="2981" spans="2:4" ht="12.75" x14ac:dyDescent="0.2">
      <c r="B2981" s="72"/>
      <c r="C2981" s="72"/>
      <c r="D2981" s="72"/>
    </row>
    <row r="2982" spans="2:4" ht="12.75" x14ac:dyDescent="0.2">
      <c r="B2982" s="72"/>
      <c r="C2982" s="72"/>
      <c r="D2982" s="72"/>
    </row>
    <row r="2983" spans="2:4" ht="12.75" x14ac:dyDescent="0.2">
      <c r="B2983" s="72"/>
      <c r="C2983" s="72"/>
      <c r="D2983" s="72"/>
    </row>
    <row r="2984" spans="2:4" ht="12.75" x14ac:dyDescent="0.2">
      <c r="B2984" s="72"/>
      <c r="C2984" s="72"/>
      <c r="D2984" s="72"/>
    </row>
    <row r="2985" spans="2:4" ht="12.75" x14ac:dyDescent="0.2">
      <c r="B2985" s="72"/>
      <c r="C2985" s="72"/>
      <c r="D2985" s="72"/>
    </row>
    <row r="2986" spans="2:4" ht="12.75" x14ac:dyDescent="0.2">
      <c r="B2986" s="72"/>
      <c r="C2986" s="72"/>
      <c r="D2986" s="72"/>
    </row>
    <row r="2987" spans="2:4" ht="12.75" x14ac:dyDescent="0.2">
      <c r="B2987" s="72"/>
      <c r="C2987" s="72"/>
      <c r="D2987" s="72"/>
    </row>
    <row r="2988" spans="2:4" ht="12.75" x14ac:dyDescent="0.2">
      <c r="B2988" s="72"/>
      <c r="C2988" s="72"/>
      <c r="D2988" s="72"/>
    </row>
    <row r="2989" spans="2:4" ht="12.75" x14ac:dyDescent="0.2">
      <c r="B2989" s="72"/>
      <c r="C2989" s="72"/>
      <c r="D2989" s="72"/>
    </row>
    <row r="2990" spans="2:4" ht="12.75" x14ac:dyDescent="0.2">
      <c r="B2990" s="72"/>
      <c r="C2990" s="72"/>
      <c r="D2990" s="72"/>
    </row>
    <row r="2991" spans="2:4" ht="12.75" x14ac:dyDescent="0.2">
      <c r="B2991" s="72"/>
      <c r="C2991" s="72"/>
      <c r="D2991" s="72"/>
    </row>
    <row r="2992" spans="2:4" ht="12.75" x14ac:dyDescent="0.2">
      <c r="B2992" s="72"/>
      <c r="C2992" s="72"/>
      <c r="D2992" s="72"/>
    </row>
    <row r="2993" spans="2:4" ht="12.75" x14ac:dyDescent="0.2">
      <c r="B2993" s="72"/>
      <c r="C2993" s="72"/>
      <c r="D2993" s="72"/>
    </row>
    <row r="2994" spans="2:4" ht="12.75" x14ac:dyDescent="0.2">
      <c r="B2994" s="72"/>
      <c r="C2994" s="72"/>
      <c r="D2994" s="72"/>
    </row>
    <row r="2995" spans="2:4" ht="12.75" x14ac:dyDescent="0.2">
      <c r="B2995" s="72"/>
      <c r="C2995" s="72"/>
      <c r="D2995" s="72"/>
    </row>
    <row r="2996" spans="2:4" ht="12.75" x14ac:dyDescent="0.2">
      <c r="B2996" s="72"/>
      <c r="C2996" s="72"/>
      <c r="D2996" s="72"/>
    </row>
    <row r="2997" spans="2:4" ht="12.75" x14ac:dyDescent="0.2">
      <c r="B2997" s="72"/>
      <c r="C2997" s="72"/>
      <c r="D2997" s="72"/>
    </row>
    <row r="2998" spans="2:4" ht="12.75" x14ac:dyDescent="0.2">
      <c r="B2998" s="72"/>
      <c r="C2998" s="72"/>
      <c r="D2998" s="72"/>
    </row>
    <row r="2999" spans="2:4" ht="12.75" x14ac:dyDescent="0.2">
      <c r="B2999" s="72"/>
      <c r="C2999" s="72"/>
      <c r="D2999" s="72"/>
    </row>
    <row r="3000" spans="2:4" ht="12.75" x14ac:dyDescent="0.2">
      <c r="B3000" s="72"/>
      <c r="C3000" s="72"/>
      <c r="D3000" s="72"/>
    </row>
    <row r="3001" spans="2:4" ht="12.75" x14ac:dyDescent="0.2">
      <c r="B3001" s="72"/>
      <c r="C3001" s="72"/>
      <c r="D3001" s="72"/>
    </row>
    <row r="3002" spans="2:4" ht="12.75" x14ac:dyDescent="0.2">
      <c r="B3002" s="72"/>
      <c r="C3002" s="72"/>
      <c r="D3002" s="72"/>
    </row>
    <row r="3003" spans="2:4" ht="12.75" x14ac:dyDescent="0.2">
      <c r="B3003" s="72"/>
      <c r="C3003" s="72"/>
      <c r="D3003" s="72"/>
    </row>
    <row r="3004" spans="2:4" ht="12.75" x14ac:dyDescent="0.2">
      <c r="B3004" s="72"/>
      <c r="C3004" s="72"/>
      <c r="D3004" s="72"/>
    </row>
    <row r="3005" spans="2:4" ht="12.75" x14ac:dyDescent="0.2">
      <c r="B3005" s="72"/>
      <c r="C3005" s="72"/>
      <c r="D3005" s="72"/>
    </row>
    <row r="3006" spans="2:4" ht="12.75" x14ac:dyDescent="0.2">
      <c r="B3006" s="72"/>
      <c r="C3006" s="72"/>
      <c r="D3006" s="72"/>
    </row>
    <row r="3007" spans="2:4" ht="12.75" x14ac:dyDescent="0.2">
      <c r="B3007" s="72"/>
      <c r="C3007" s="72"/>
      <c r="D3007" s="72"/>
    </row>
    <row r="3008" spans="2:4" ht="12.75" x14ac:dyDescent="0.2">
      <c r="B3008" s="72"/>
      <c r="C3008" s="72"/>
      <c r="D3008" s="72"/>
    </row>
    <row r="3009" spans="2:4" ht="12.75" x14ac:dyDescent="0.2">
      <c r="B3009" s="72"/>
      <c r="C3009" s="72"/>
      <c r="D3009" s="72"/>
    </row>
    <row r="3010" spans="2:4" ht="12.75" x14ac:dyDescent="0.2">
      <c r="B3010" s="72"/>
      <c r="C3010" s="72"/>
      <c r="D3010" s="72"/>
    </row>
    <row r="3011" spans="2:4" ht="12.75" x14ac:dyDescent="0.2">
      <c r="B3011" s="72"/>
      <c r="C3011" s="72"/>
      <c r="D3011" s="72"/>
    </row>
    <row r="3012" spans="2:4" ht="12.75" x14ac:dyDescent="0.2">
      <c r="B3012" s="72"/>
      <c r="C3012" s="72"/>
      <c r="D3012" s="72"/>
    </row>
    <row r="3013" spans="2:4" ht="12.75" x14ac:dyDescent="0.2">
      <c r="B3013" s="72"/>
      <c r="C3013" s="72"/>
      <c r="D3013" s="72"/>
    </row>
    <row r="3014" spans="2:4" ht="12.75" x14ac:dyDescent="0.2">
      <c r="B3014" s="72"/>
      <c r="C3014" s="72"/>
      <c r="D3014" s="72"/>
    </row>
    <row r="3015" spans="2:4" ht="12.75" x14ac:dyDescent="0.2">
      <c r="B3015" s="72"/>
      <c r="C3015" s="72"/>
      <c r="D3015" s="72"/>
    </row>
    <row r="3016" spans="2:4" ht="12.75" x14ac:dyDescent="0.2">
      <c r="B3016" s="72"/>
      <c r="C3016" s="72"/>
      <c r="D3016" s="72"/>
    </row>
    <row r="3017" spans="2:4" ht="12.75" x14ac:dyDescent="0.2">
      <c r="B3017" s="72"/>
      <c r="C3017" s="72"/>
      <c r="D3017" s="72"/>
    </row>
    <row r="3018" spans="2:4" ht="12.75" x14ac:dyDescent="0.2">
      <c r="B3018" s="72"/>
      <c r="C3018" s="72"/>
      <c r="D3018" s="72"/>
    </row>
    <row r="3019" spans="2:4" ht="12.75" x14ac:dyDescent="0.2">
      <c r="B3019" s="72"/>
      <c r="C3019" s="72"/>
      <c r="D3019" s="72"/>
    </row>
    <row r="3020" spans="2:4" ht="12.75" x14ac:dyDescent="0.2">
      <c r="B3020" s="72"/>
      <c r="C3020" s="72"/>
      <c r="D3020" s="72"/>
    </row>
    <row r="3021" spans="2:4" ht="12.75" x14ac:dyDescent="0.2">
      <c r="B3021" s="72"/>
      <c r="C3021" s="72"/>
      <c r="D3021" s="72"/>
    </row>
    <row r="3022" spans="2:4" ht="12.75" x14ac:dyDescent="0.2">
      <c r="B3022" s="72"/>
      <c r="C3022" s="72"/>
      <c r="D3022" s="72"/>
    </row>
    <row r="3023" spans="2:4" ht="12.75" x14ac:dyDescent="0.2">
      <c r="B3023" s="72"/>
      <c r="C3023" s="72"/>
      <c r="D3023" s="72"/>
    </row>
    <row r="3024" spans="2:4" ht="12.75" x14ac:dyDescent="0.2">
      <c r="B3024" s="72"/>
      <c r="C3024" s="72"/>
      <c r="D3024" s="72"/>
    </row>
    <row r="3025" spans="2:4" ht="12.75" x14ac:dyDescent="0.2">
      <c r="B3025" s="72"/>
      <c r="C3025" s="72"/>
      <c r="D3025" s="72"/>
    </row>
    <row r="3026" spans="2:4" ht="12.75" x14ac:dyDescent="0.2">
      <c r="B3026" s="72"/>
      <c r="C3026" s="72"/>
      <c r="D3026" s="72"/>
    </row>
    <row r="3027" spans="2:4" ht="12.75" x14ac:dyDescent="0.2">
      <c r="B3027" s="72"/>
      <c r="C3027" s="72"/>
      <c r="D3027" s="72"/>
    </row>
    <row r="3028" spans="2:4" ht="12.75" x14ac:dyDescent="0.2">
      <c r="B3028" s="72"/>
      <c r="C3028" s="72"/>
      <c r="D3028" s="72"/>
    </row>
    <row r="3029" spans="2:4" ht="12.75" x14ac:dyDescent="0.2">
      <c r="B3029" s="72"/>
      <c r="C3029" s="72"/>
      <c r="D3029" s="72"/>
    </row>
    <row r="3030" spans="2:4" ht="12.75" x14ac:dyDescent="0.2">
      <c r="B3030" s="72"/>
      <c r="C3030" s="72"/>
      <c r="D3030" s="72"/>
    </row>
    <row r="3031" spans="2:4" ht="12.75" x14ac:dyDescent="0.2">
      <c r="B3031" s="72"/>
      <c r="C3031" s="72"/>
      <c r="D3031" s="72"/>
    </row>
    <row r="3032" spans="2:4" ht="12.75" x14ac:dyDescent="0.2">
      <c r="B3032" s="72"/>
      <c r="C3032" s="72"/>
      <c r="D3032" s="72"/>
    </row>
    <row r="3033" spans="2:4" ht="12.75" x14ac:dyDescent="0.2">
      <c r="B3033" s="72"/>
      <c r="C3033" s="72"/>
      <c r="D3033" s="72"/>
    </row>
    <row r="3034" spans="2:4" ht="12.75" x14ac:dyDescent="0.2">
      <c r="B3034" s="72"/>
      <c r="C3034" s="72"/>
      <c r="D3034" s="72"/>
    </row>
    <row r="3035" spans="2:4" ht="12.75" x14ac:dyDescent="0.2">
      <c r="B3035" s="72"/>
      <c r="C3035" s="72"/>
      <c r="D3035" s="72"/>
    </row>
    <row r="3036" spans="2:4" ht="12.75" x14ac:dyDescent="0.2">
      <c r="B3036" s="72"/>
      <c r="C3036" s="72"/>
      <c r="D3036" s="72"/>
    </row>
    <row r="3037" spans="2:4" ht="12.75" x14ac:dyDescent="0.2">
      <c r="B3037" s="72"/>
      <c r="C3037" s="72"/>
      <c r="D3037" s="72"/>
    </row>
    <row r="3038" spans="2:4" ht="12.75" x14ac:dyDescent="0.2">
      <c r="B3038" s="72"/>
      <c r="C3038" s="72"/>
      <c r="D3038" s="72"/>
    </row>
    <row r="3039" spans="2:4" ht="12.75" x14ac:dyDescent="0.2">
      <c r="B3039" s="72"/>
      <c r="C3039" s="72"/>
      <c r="D3039" s="72"/>
    </row>
    <row r="3040" spans="2:4" ht="12.75" x14ac:dyDescent="0.2">
      <c r="B3040" s="72"/>
      <c r="C3040" s="72"/>
      <c r="D3040" s="72"/>
    </row>
    <row r="3041" spans="2:4" ht="12.75" x14ac:dyDescent="0.2">
      <c r="B3041" s="72"/>
      <c r="C3041" s="72"/>
      <c r="D3041" s="72"/>
    </row>
    <row r="3042" spans="2:4" ht="12.75" x14ac:dyDescent="0.2">
      <c r="B3042" s="72"/>
      <c r="C3042" s="72"/>
      <c r="D3042" s="72"/>
    </row>
    <row r="3043" spans="2:4" ht="12.75" x14ac:dyDescent="0.2">
      <c r="B3043" s="72"/>
      <c r="C3043" s="72"/>
      <c r="D3043" s="72"/>
    </row>
    <row r="3044" spans="2:4" ht="12.75" x14ac:dyDescent="0.2">
      <c r="B3044" s="72"/>
      <c r="C3044" s="72"/>
      <c r="D3044" s="72"/>
    </row>
    <row r="3045" spans="2:4" ht="12.75" x14ac:dyDescent="0.2">
      <c r="B3045" s="72"/>
      <c r="C3045" s="72"/>
      <c r="D3045" s="72"/>
    </row>
    <row r="3046" spans="2:4" ht="12.75" x14ac:dyDescent="0.2">
      <c r="B3046" s="72"/>
      <c r="C3046" s="72"/>
      <c r="D3046" s="72"/>
    </row>
    <row r="3047" spans="2:4" ht="12.75" x14ac:dyDescent="0.2">
      <c r="B3047" s="72"/>
      <c r="C3047" s="72"/>
      <c r="D3047" s="72"/>
    </row>
    <row r="3048" spans="2:4" ht="12.75" x14ac:dyDescent="0.2">
      <c r="B3048" s="72"/>
      <c r="C3048" s="72"/>
      <c r="D3048" s="72"/>
    </row>
    <row r="3049" spans="2:4" ht="12.75" x14ac:dyDescent="0.2">
      <c r="B3049" s="72"/>
      <c r="C3049" s="72"/>
      <c r="D3049" s="72"/>
    </row>
    <row r="3050" spans="2:4" ht="12.75" x14ac:dyDescent="0.2">
      <c r="B3050" s="72"/>
      <c r="C3050" s="72"/>
      <c r="D3050" s="72"/>
    </row>
    <row r="3051" spans="2:4" ht="12.75" x14ac:dyDescent="0.2">
      <c r="B3051" s="72"/>
      <c r="C3051" s="72"/>
      <c r="D3051" s="72"/>
    </row>
    <row r="3052" spans="2:4" ht="12.75" x14ac:dyDescent="0.2">
      <c r="B3052" s="72"/>
      <c r="C3052" s="72"/>
      <c r="D3052" s="72"/>
    </row>
    <row r="3053" spans="2:4" ht="12.75" x14ac:dyDescent="0.2">
      <c r="B3053" s="72"/>
      <c r="C3053" s="72"/>
      <c r="D3053" s="72"/>
    </row>
    <row r="3054" spans="2:4" ht="12.75" x14ac:dyDescent="0.2">
      <c r="B3054" s="72"/>
      <c r="C3054" s="72"/>
      <c r="D3054" s="72"/>
    </row>
    <row r="3055" spans="2:4" ht="12.75" x14ac:dyDescent="0.2">
      <c r="B3055" s="72"/>
      <c r="C3055" s="72"/>
      <c r="D3055" s="72"/>
    </row>
    <row r="3056" spans="2:4" ht="12.75" x14ac:dyDescent="0.2">
      <c r="B3056" s="72"/>
      <c r="C3056" s="72"/>
      <c r="D3056" s="72"/>
    </row>
    <row r="3057" spans="2:4" ht="12.75" x14ac:dyDescent="0.2">
      <c r="B3057" s="72"/>
      <c r="C3057" s="72"/>
      <c r="D3057" s="72"/>
    </row>
    <row r="3058" spans="2:4" ht="12.75" x14ac:dyDescent="0.2">
      <c r="B3058" s="72"/>
      <c r="C3058" s="72"/>
      <c r="D3058" s="72"/>
    </row>
    <row r="3059" spans="2:4" ht="12.75" x14ac:dyDescent="0.2">
      <c r="B3059" s="72"/>
      <c r="C3059" s="72"/>
      <c r="D3059" s="72"/>
    </row>
    <row r="3060" spans="2:4" ht="12.75" x14ac:dyDescent="0.2">
      <c r="B3060" s="72"/>
      <c r="C3060" s="72"/>
      <c r="D3060" s="72"/>
    </row>
    <row r="3061" spans="2:4" ht="12.75" x14ac:dyDescent="0.2">
      <c r="B3061" s="72"/>
      <c r="C3061" s="72"/>
      <c r="D3061" s="72"/>
    </row>
    <row r="3062" spans="2:4" ht="12.75" x14ac:dyDescent="0.2">
      <c r="B3062" s="72"/>
      <c r="C3062" s="72"/>
      <c r="D3062" s="72"/>
    </row>
    <row r="3063" spans="2:4" ht="12.75" x14ac:dyDescent="0.2">
      <c r="B3063" s="72"/>
      <c r="C3063" s="72"/>
      <c r="D3063" s="72"/>
    </row>
    <row r="3064" spans="2:4" ht="12.75" x14ac:dyDescent="0.2">
      <c r="B3064" s="72"/>
      <c r="C3064" s="72"/>
      <c r="D3064" s="72"/>
    </row>
    <row r="3065" spans="2:4" ht="12.75" x14ac:dyDescent="0.2">
      <c r="B3065" s="72"/>
      <c r="C3065" s="72"/>
      <c r="D3065" s="72"/>
    </row>
    <row r="3066" spans="2:4" ht="12.75" x14ac:dyDescent="0.2">
      <c r="B3066" s="72"/>
      <c r="C3066" s="72"/>
      <c r="D3066" s="72"/>
    </row>
    <row r="3067" spans="2:4" ht="12.75" x14ac:dyDescent="0.2">
      <c r="B3067" s="72"/>
      <c r="C3067" s="72"/>
      <c r="D3067" s="72"/>
    </row>
    <row r="3068" spans="2:4" ht="12.75" x14ac:dyDescent="0.2">
      <c r="B3068" s="72"/>
      <c r="C3068" s="72"/>
      <c r="D3068" s="72"/>
    </row>
    <row r="3069" spans="2:4" ht="12.75" x14ac:dyDescent="0.2">
      <c r="B3069" s="72"/>
      <c r="C3069" s="72"/>
      <c r="D3069" s="72"/>
    </row>
    <row r="3070" spans="2:4" ht="12.75" x14ac:dyDescent="0.2">
      <c r="B3070" s="72"/>
      <c r="C3070" s="72"/>
      <c r="D3070" s="72"/>
    </row>
    <row r="3071" spans="2:4" ht="12.75" x14ac:dyDescent="0.2">
      <c r="B3071" s="72"/>
      <c r="C3071" s="72"/>
      <c r="D3071" s="72"/>
    </row>
    <row r="3072" spans="2:4" ht="12.75" x14ac:dyDescent="0.2">
      <c r="B3072" s="72"/>
      <c r="C3072" s="72"/>
      <c r="D3072" s="72"/>
    </row>
    <row r="3073" spans="2:4" ht="12.75" x14ac:dyDescent="0.2">
      <c r="B3073" s="72"/>
      <c r="C3073" s="72"/>
      <c r="D3073" s="72"/>
    </row>
    <row r="3074" spans="2:4" ht="12.75" x14ac:dyDescent="0.2">
      <c r="B3074" s="72"/>
      <c r="C3074" s="72"/>
      <c r="D3074" s="72"/>
    </row>
    <row r="3075" spans="2:4" ht="12.75" x14ac:dyDescent="0.2">
      <c r="B3075" s="72"/>
      <c r="C3075" s="72"/>
      <c r="D3075" s="72"/>
    </row>
    <row r="3076" spans="2:4" ht="12.75" x14ac:dyDescent="0.2">
      <c r="B3076" s="72"/>
      <c r="C3076" s="72"/>
      <c r="D3076" s="72"/>
    </row>
    <row r="3077" spans="2:4" ht="12.75" x14ac:dyDescent="0.2">
      <c r="B3077" s="72"/>
      <c r="C3077" s="72"/>
      <c r="D3077" s="72"/>
    </row>
    <row r="3078" spans="2:4" ht="12.75" x14ac:dyDescent="0.2">
      <c r="B3078" s="72"/>
      <c r="C3078" s="72"/>
      <c r="D3078" s="72"/>
    </row>
    <row r="3079" spans="2:4" ht="12.75" x14ac:dyDescent="0.2">
      <c r="B3079" s="72"/>
      <c r="C3079" s="72"/>
      <c r="D3079" s="72"/>
    </row>
    <row r="3080" spans="2:4" ht="12.75" x14ac:dyDescent="0.2">
      <c r="B3080" s="72"/>
      <c r="C3080" s="72"/>
      <c r="D3080" s="72"/>
    </row>
    <row r="3081" spans="2:4" ht="12.75" x14ac:dyDescent="0.2">
      <c r="B3081" s="72"/>
      <c r="C3081" s="72"/>
      <c r="D3081" s="72"/>
    </row>
    <row r="3082" spans="2:4" ht="12.75" x14ac:dyDescent="0.2">
      <c r="B3082" s="72"/>
      <c r="C3082" s="72"/>
      <c r="D3082" s="72"/>
    </row>
    <row r="3083" spans="2:4" ht="12.75" x14ac:dyDescent="0.2">
      <c r="B3083" s="72"/>
      <c r="C3083" s="72"/>
      <c r="D3083" s="72"/>
    </row>
    <row r="3084" spans="2:4" ht="12.75" x14ac:dyDescent="0.2">
      <c r="B3084" s="72"/>
      <c r="C3084" s="72"/>
      <c r="D3084" s="72"/>
    </row>
    <row r="3085" spans="2:4" ht="12.75" x14ac:dyDescent="0.2">
      <c r="B3085" s="72"/>
      <c r="C3085" s="72"/>
      <c r="D3085" s="72"/>
    </row>
    <row r="3086" spans="2:4" ht="12.75" x14ac:dyDescent="0.2">
      <c r="B3086" s="72"/>
      <c r="C3086" s="72"/>
      <c r="D3086" s="72"/>
    </row>
    <row r="3087" spans="2:4" ht="12.75" x14ac:dyDescent="0.2">
      <c r="B3087" s="72"/>
      <c r="C3087" s="72"/>
      <c r="D3087" s="72"/>
    </row>
    <row r="3088" spans="2:4" ht="12.75" x14ac:dyDescent="0.2">
      <c r="B3088" s="72"/>
      <c r="C3088" s="72"/>
      <c r="D3088" s="72"/>
    </row>
    <row r="3089" spans="2:4" ht="12.75" x14ac:dyDescent="0.2">
      <c r="B3089" s="72"/>
      <c r="C3089" s="72"/>
      <c r="D3089" s="72"/>
    </row>
    <row r="3090" spans="2:4" ht="12.75" x14ac:dyDescent="0.2">
      <c r="B3090" s="72"/>
      <c r="C3090" s="72"/>
      <c r="D3090" s="72"/>
    </row>
    <row r="3091" spans="2:4" ht="12.75" x14ac:dyDescent="0.2">
      <c r="B3091" s="72"/>
      <c r="C3091" s="72"/>
      <c r="D3091" s="72"/>
    </row>
    <row r="3092" spans="2:4" ht="12.75" x14ac:dyDescent="0.2">
      <c r="B3092" s="72"/>
      <c r="C3092" s="72"/>
      <c r="D3092" s="72"/>
    </row>
    <row r="3093" spans="2:4" ht="12.75" x14ac:dyDescent="0.2">
      <c r="B3093" s="72"/>
      <c r="C3093" s="72"/>
      <c r="D3093" s="72"/>
    </row>
    <row r="3094" spans="2:4" ht="12.75" x14ac:dyDescent="0.2">
      <c r="B3094" s="72"/>
      <c r="C3094" s="72"/>
      <c r="D3094" s="72"/>
    </row>
    <row r="3095" spans="2:4" ht="12.75" x14ac:dyDescent="0.2">
      <c r="B3095" s="72"/>
      <c r="C3095" s="72"/>
      <c r="D3095" s="72"/>
    </row>
    <row r="3096" spans="2:4" ht="12.75" x14ac:dyDescent="0.2">
      <c r="B3096" s="72"/>
      <c r="C3096" s="72"/>
      <c r="D3096" s="72"/>
    </row>
    <row r="3097" spans="2:4" ht="12.75" x14ac:dyDescent="0.2">
      <c r="B3097" s="72"/>
      <c r="C3097" s="72"/>
      <c r="D3097" s="72"/>
    </row>
    <row r="3098" spans="2:4" ht="12.75" x14ac:dyDescent="0.2">
      <c r="B3098" s="72"/>
      <c r="C3098" s="72"/>
      <c r="D3098" s="72"/>
    </row>
    <row r="3099" spans="2:4" ht="12.75" x14ac:dyDescent="0.2">
      <c r="B3099" s="72"/>
      <c r="C3099" s="72"/>
      <c r="D3099" s="72"/>
    </row>
    <row r="3100" spans="2:4" ht="12.75" x14ac:dyDescent="0.2">
      <c r="B3100" s="72"/>
      <c r="C3100" s="72"/>
      <c r="D3100" s="72"/>
    </row>
    <row r="3101" spans="2:4" ht="12.75" x14ac:dyDescent="0.2">
      <c r="B3101" s="72"/>
      <c r="C3101" s="72"/>
      <c r="D3101" s="72"/>
    </row>
    <row r="3102" spans="2:4" ht="12.75" x14ac:dyDescent="0.2">
      <c r="B3102" s="72"/>
      <c r="C3102" s="72"/>
      <c r="D3102" s="72"/>
    </row>
    <row r="3103" spans="2:4" ht="12.75" x14ac:dyDescent="0.2">
      <c r="B3103" s="72"/>
      <c r="C3103" s="72"/>
      <c r="D3103" s="72"/>
    </row>
    <row r="3104" spans="2:4" ht="12.75" x14ac:dyDescent="0.2">
      <c r="B3104" s="72"/>
      <c r="C3104" s="72"/>
      <c r="D3104" s="72"/>
    </row>
    <row r="3105" spans="2:4" ht="12.75" x14ac:dyDescent="0.2">
      <c r="B3105" s="72"/>
      <c r="C3105" s="72"/>
      <c r="D3105" s="72"/>
    </row>
    <row r="3106" spans="2:4" ht="12.75" x14ac:dyDescent="0.2">
      <c r="B3106" s="72"/>
      <c r="C3106" s="72"/>
      <c r="D3106" s="72"/>
    </row>
    <row r="3107" spans="2:4" ht="12.75" x14ac:dyDescent="0.2">
      <c r="B3107" s="72"/>
      <c r="C3107" s="72"/>
      <c r="D3107" s="72"/>
    </row>
    <row r="3108" spans="2:4" ht="12.75" x14ac:dyDescent="0.2">
      <c r="B3108" s="72"/>
      <c r="C3108" s="72"/>
      <c r="D3108" s="72"/>
    </row>
    <row r="3109" spans="2:4" ht="12.75" x14ac:dyDescent="0.2">
      <c r="B3109" s="72"/>
      <c r="C3109" s="72"/>
      <c r="D3109" s="72"/>
    </row>
    <row r="3110" spans="2:4" ht="12.75" x14ac:dyDescent="0.2">
      <c r="B3110" s="72"/>
      <c r="C3110" s="72"/>
      <c r="D3110" s="72"/>
    </row>
    <row r="3111" spans="2:4" ht="12.75" x14ac:dyDescent="0.2">
      <c r="B3111" s="72"/>
      <c r="C3111" s="72"/>
      <c r="D3111" s="72"/>
    </row>
    <row r="3112" spans="2:4" ht="12.75" x14ac:dyDescent="0.2">
      <c r="B3112" s="72"/>
      <c r="C3112" s="72"/>
      <c r="D3112" s="72"/>
    </row>
    <row r="3113" spans="2:4" ht="12.75" x14ac:dyDescent="0.2">
      <c r="B3113" s="72"/>
      <c r="C3113" s="72"/>
      <c r="D3113" s="72"/>
    </row>
    <row r="3114" spans="2:4" ht="12.75" x14ac:dyDescent="0.2">
      <c r="B3114" s="72"/>
      <c r="C3114" s="72"/>
      <c r="D3114" s="72"/>
    </row>
    <row r="3115" spans="2:4" ht="12.75" x14ac:dyDescent="0.2">
      <c r="B3115" s="72"/>
      <c r="C3115" s="72"/>
      <c r="D3115" s="72"/>
    </row>
    <row r="3116" spans="2:4" ht="12.75" x14ac:dyDescent="0.2">
      <c r="B3116" s="72"/>
      <c r="C3116" s="72"/>
      <c r="D3116" s="72"/>
    </row>
    <row r="3117" spans="2:4" ht="12.75" x14ac:dyDescent="0.2">
      <c r="B3117" s="72"/>
      <c r="C3117" s="72"/>
      <c r="D3117" s="72"/>
    </row>
    <row r="3118" spans="2:4" ht="12.75" x14ac:dyDescent="0.2">
      <c r="B3118" s="72"/>
      <c r="C3118" s="72"/>
      <c r="D3118" s="72"/>
    </row>
    <row r="3119" spans="2:4" ht="12.75" x14ac:dyDescent="0.2">
      <c r="B3119" s="72"/>
      <c r="C3119" s="72"/>
      <c r="D3119" s="72"/>
    </row>
    <row r="3120" spans="2:4" ht="12.75" x14ac:dyDescent="0.2">
      <c r="B3120" s="72"/>
      <c r="C3120" s="72"/>
      <c r="D3120" s="72"/>
    </row>
    <row r="3121" spans="2:4" ht="12.75" x14ac:dyDescent="0.2">
      <c r="B3121" s="72"/>
      <c r="C3121" s="72"/>
      <c r="D3121" s="72"/>
    </row>
    <row r="3122" spans="2:4" ht="12.75" x14ac:dyDescent="0.2">
      <c r="B3122" s="72"/>
      <c r="C3122" s="72"/>
      <c r="D3122" s="72"/>
    </row>
    <row r="3123" spans="2:4" ht="12.75" x14ac:dyDescent="0.2">
      <c r="B3123" s="72"/>
      <c r="C3123" s="72"/>
      <c r="D3123" s="72"/>
    </row>
    <row r="3124" spans="2:4" ht="12.75" x14ac:dyDescent="0.2">
      <c r="B3124" s="72"/>
      <c r="C3124" s="72"/>
      <c r="D3124" s="72"/>
    </row>
    <row r="3125" spans="2:4" ht="12.75" x14ac:dyDescent="0.2">
      <c r="B3125" s="72"/>
      <c r="C3125" s="72"/>
      <c r="D3125" s="72"/>
    </row>
    <row r="3126" spans="2:4" ht="12.75" x14ac:dyDescent="0.2">
      <c r="B3126" s="72"/>
      <c r="C3126" s="72"/>
      <c r="D3126" s="72"/>
    </row>
    <row r="3127" spans="2:4" ht="12.75" x14ac:dyDescent="0.2">
      <c r="B3127" s="72"/>
      <c r="C3127" s="72"/>
      <c r="D3127" s="72"/>
    </row>
    <row r="3128" spans="2:4" ht="12.75" x14ac:dyDescent="0.2">
      <c r="B3128" s="72"/>
      <c r="C3128" s="72"/>
      <c r="D3128" s="72"/>
    </row>
    <row r="3129" spans="2:4" ht="12.75" x14ac:dyDescent="0.2">
      <c r="B3129" s="72"/>
      <c r="C3129" s="72"/>
      <c r="D3129" s="72"/>
    </row>
    <row r="3130" spans="2:4" ht="12.75" x14ac:dyDescent="0.2">
      <c r="B3130" s="72"/>
      <c r="C3130" s="72"/>
      <c r="D3130" s="72"/>
    </row>
    <row r="3131" spans="2:4" ht="12.75" x14ac:dyDescent="0.2">
      <c r="B3131" s="72"/>
      <c r="C3131" s="72"/>
      <c r="D3131" s="72"/>
    </row>
    <row r="3132" spans="2:4" ht="12.75" x14ac:dyDescent="0.2">
      <c r="B3132" s="72"/>
      <c r="C3132" s="72"/>
      <c r="D3132" s="72"/>
    </row>
    <row r="3133" spans="2:4" ht="12.75" x14ac:dyDescent="0.2">
      <c r="B3133" s="72"/>
      <c r="C3133" s="72"/>
      <c r="D3133" s="72"/>
    </row>
    <row r="3134" spans="2:4" ht="12.75" x14ac:dyDescent="0.2">
      <c r="B3134" s="72"/>
      <c r="C3134" s="72"/>
      <c r="D3134" s="72"/>
    </row>
    <row r="3135" spans="2:4" ht="12.75" x14ac:dyDescent="0.2">
      <c r="B3135" s="72"/>
      <c r="C3135" s="72"/>
      <c r="D3135" s="72"/>
    </row>
    <row r="3136" spans="2:4" ht="12.75" x14ac:dyDescent="0.2">
      <c r="B3136" s="72"/>
      <c r="C3136" s="72"/>
      <c r="D3136" s="72"/>
    </row>
    <row r="3137" spans="2:4" ht="12.75" x14ac:dyDescent="0.2">
      <c r="B3137" s="72"/>
      <c r="C3137" s="72"/>
      <c r="D3137" s="72"/>
    </row>
    <row r="3138" spans="2:4" ht="12.75" x14ac:dyDescent="0.2">
      <c r="B3138" s="72"/>
      <c r="C3138" s="72"/>
      <c r="D3138" s="72"/>
    </row>
    <row r="3139" spans="2:4" ht="12.75" x14ac:dyDescent="0.2">
      <c r="B3139" s="72"/>
      <c r="C3139" s="72"/>
      <c r="D3139" s="72"/>
    </row>
    <row r="3140" spans="2:4" ht="12.75" x14ac:dyDescent="0.2">
      <c r="B3140" s="72"/>
      <c r="C3140" s="72"/>
      <c r="D3140" s="72"/>
    </row>
    <row r="3141" spans="2:4" ht="12.75" x14ac:dyDescent="0.2">
      <c r="B3141" s="72"/>
      <c r="C3141" s="72"/>
      <c r="D3141" s="72"/>
    </row>
    <row r="3142" spans="2:4" ht="12.75" x14ac:dyDescent="0.2">
      <c r="B3142" s="72"/>
      <c r="C3142" s="72"/>
      <c r="D3142" s="72"/>
    </row>
    <row r="3143" spans="2:4" ht="12.75" x14ac:dyDescent="0.2">
      <c r="B3143" s="72"/>
      <c r="C3143" s="72"/>
      <c r="D3143" s="72"/>
    </row>
    <row r="3144" spans="2:4" ht="12.75" x14ac:dyDescent="0.2">
      <c r="B3144" s="72"/>
      <c r="C3144" s="72"/>
      <c r="D3144" s="72"/>
    </row>
    <row r="3145" spans="2:4" ht="12.75" x14ac:dyDescent="0.2">
      <c r="B3145" s="72"/>
      <c r="C3145" s="72"/>
      <c r="D3145" s="72"/>
    </row>
    <row r="3146" spans="2:4" ht="12.75" x14ac:dyDescent="0.2">
      <c r="B3146" s="72"/>
      <c r="C3146" s="72"/>
      <c r="D3146" s="72"/>
    </row>
    <row r="3147" spans="2:4" ht="12.75" x14ac:dyDescent="0.2">
      <c r="B3147" s="72"/>
      <c r="C3147" s="72"/>
      <c r="D3147" s="72"/>
    </row>
    <row r="3148" spans="2:4" ht="12.75" x14ac:dyDescent="0.2">
      <c r="B3148" s="72"/>
      <c r="C3148" s="72"/>
      <c r="D3148" s="72"/>
    </row>
    <row r="3149" spans="2:4" ht="12.75" x14ac:dyDescent="0.2">
      <c r="B3149" s="72"/>
      <c r="C3149" s="72"/>
      <c r="D3149" s="72"/>
    </row>
    <row r="3150" spans="2:4" ht="12.75" x14ac:dyDescent="0.2">
      <c r="B3150" s="72"/>
      <c r="C3150" s="72"/>
      <c r="D3150" s="72"/>
    </row>
    <row r="3151" spans="2:4" ht="12.75" x14ac:dyDescent="0.2">
      <c r="B3151" s="72"/>
      <c r="C3151" s="72"/>
      <c r="D3151" s="72"/>
    </row>
    <row r="3152" spans="2:4" ht="12.75" x14ac:dyDescent="0.2">
      <c r="B3152" s="72"/>
      <c r="C3152" s="72"/>
      <c r="D3152" s="72"/>
    </row>
    <row r="3153" spans="2:4" ht="12.75" x14ac:dyDescent="0.2">
      <c r="B3153" s="72"/>
      <c r="C3153" s="72"/>
      <c r="D3153" s="72"/>
    </row>
    <row r="3154" spans="2:4" ht="12.75" x14ac:dyDescent="0.2">
      <c r="B3154" s="72"/>
      <c r="C3154" s="72"/>
      <c r="D3154" s="72"/>
    </row>
    <row r="3155" spans="2:4" ht="12.75" x14ac:dyDescent="0.2">
      <c r="B3155" s="72"/>
      <c r="C3155" s="72"/>
      <c r="D3155" s="72"/>
    </row>
    <row r="3156" spans="2:4" ht="12.75" x14ac:dyDescent="0.2">
      <c r="B3156" s="72"/>
      <c r="C3156" s="72"/>
      <c r="D3156" s="72"/>
    </row>
    <row r="3157" spans="2:4" ht="12.75" x14ac:dyDescent="0.2">
      <c r="B3157" s="72"/>
      <c r="C3157" s="72"/>
      <c r="D3157" s="72"/>
    </row>
    <row r="3158" spans="2:4" ht="12.75" x14ac:dyDescent="0.2">
      <c r="B3158" s="72"/>
      <c r="C3158" s="72"/>
      <c r="D3158" s="72"/>
    </row>
    <row r="3159" spans="2:4" ht="12.75" x14ac:dyDescent="0.2">
      <c r="B3159" s="72"/>
      <c r="C3159" s="72"/>
      <c r="D3159" s="72"/>
    </row>
    <row r="3160" spans="2:4" ht="12.75" x14ac:dyDescent="0.2">
      <c r="B3160" s="72"/>
      <c r="C3160" s="72"/>
      <c r="D3160" s="72"/>
    </row>
    <row r="3161" spans="2:4" ht="12.75" x14ac:dyDescent="0.2">
      <c r="B3161" s="72"/>
      <c r="C3161" s="72"/>
      <c r="D3161" s="72"/>
    </row>
    <row r="3162" spans="2:4" ht="12.75" x14ac:dyDescent="0.2">
      <c r="B3162" s="72"/>
      <c r="C3162" s="72"/>
      <c r="D3162" s="72"/>
    </row>
    <row r="3163" spans="2:4" ht="12.75" x14ac:dyDescent="0.2">
      <c r="B3163" s="72"/>
      <c r="C3163" s="72"/>
      <c r="D3163" s="72"/>
    </row>
    <row r="3164" spans="2:4" ht="12.75" x14ac:dyDescent="0.2">
      <c r="B3164" s="72"/>
      <c r="C3164" s="72"/>
      <c r="D3164" s="72"/>
    </row>
    <row r="3165" spans="2:4" ht="12.75" x14ac:dyDescent="0.2">
      <c r="B3165" s="72"/>
      <c r="C3165" s="72"/>
      <c r="D3165" s="72"/>
    </row>
    <row r="3166" spans="2:4" ht="12.75" x14ac:dyDescent="0.2">
      <c r="B3166" s="72"/>
      <c r="C3166" s="72"/>
      <c r="D3166" s="72"/>
    </row>
    <row r="3167" spans="2:4" ht="12.75" x14ac:dyDescent="0.2">
      <c r="B3167" s="72"/>
      <c r="C3167" s="72"/>
      <c r="D3167" s="72"/>
    </row>
    <row r="3168" spans="2:4" ht="12.75" x14ac:dyDescent="0.2">
      <c r="B3168" s="72"/>
      <c r="C3168" s="72"/>
      <c r="D3168" s="72"/>
    </row>
    <row r="3169" spans="2:4" ht="12.75" x14ac:dyDescent="0.2">
      <c r="B3169" s="72"/>
      <c r="C3169" s="72"/>
      <c r="D3169" s="72"/>
    </row>
    <row r="3170" spans="2:4" ht="12.75" x14ac:dyDescent="0.2">
      <c r="B3170" s="72"/>
      <c r="C3170" s="72"/>
      <c r="D3170" s="72"/>
    </row>
    <row r="3171" spans="2:4" ht="12.75" x14ac:dyDescent="0.2">
      <c r="B3171" s="72"/>
      <c r="C3171" s="72"/>
      <c r="D3171" s="72"/>
    </row>
    <row r="3172" spans="2:4" ht="12.75" x14ac:dyDescent="0.2">
      <c r="B3172" s="72"/>
      <c r="C3172" s="72"/>
      <c r="D3172" s="72"/>
    </row>
    <row r="3173" spans="2:4" ht="12.75" x14ac:dyDescent="0.2">
      <c r="B3173" s="72"/>
      <c r="C3173" s="72"/>
      <c r="D3173" s="72"/>
    </row>
    <row r="3174" spans="2:4" ht="12.75" x14ac:dyDescent="0.2">
      <c r="B3174" s="72"/>
      <c r="C3174" s="72"/>
      <c r="D3174" s="72"/>
    </row>
    <row r="3175" spans="2:4" ht="12.75" x14ac:dyDescent="0.2">
      <c r="B3175" s="72"/>
      <c r="C3175" s="72"/>
      <c r="D3175" s="72"/>
    </row>
    <row r="3176" spans="2:4" ht="12.75" x14ac:dyDescent="0.2">
      <c r="B3176" s="72"/>
      <c r="C3176" s="72"/>
      <c r="D3176" s="72"/>
    </row>
    <row r="3177" spans="2:4" ht="12.75" x14ac:dyDescent="0.2">
      <c r="B3177" s="72"/>
      <c r="C3177" s="72"/>
      <c r="D3177" s="72"/>
    </row>
    <row r="3178" spans="2:4" ht="12.75" x14ac:dyDescent="0.2">
      <c r="B3178" s="72"/>
      <c r="C3178" s="72"/>
      <c r="D3178" s="72"/>
    </row>
    <row r="3179" spans="2:4" ht="12.75" x14ac:dyDescent="0.2">
      <c r="B3179" s="72"/>
      <c r="C3179" s="72"/>
      <c r="D3179" s="72"/>
    </row>
    <row r="3180" spans="2:4" ht="12.75" x14ac:dyDescent="0.2">
      <c r="B3180" s="72"/>
      <c r="C3180" s="72"/>
      <c r="D3180" s="72"/>
    </row>
    <row r="3181" spans="2:4" ht="12.75" x14ac:dyDescent="0.2">
      <c r="B3181" s="72"/>
      <c r="C3181" s="72"/>
      <c r="D3181" s="72"/>
    </row>
    <row r="3182" spans="2:4" ht="12.75" x14ac:dyDescent="0.2">
      <c r="B3182" s="72"/>
      <c r="C3182" s="72"/>
      <c r="D3182" s="72"/>
    </row>
    <row r="3183" spans="2:4" ht="12.75" x14ac:dyDescent="0.2">
      <c r="B3183" s="72"/>
      <c r="C3183" s="72"/>
      <c r="D3183" s="72"/>
    </row>
    <row r="3184" spans="2:4" ht="12.75" x14ac:dyDescent="0.2">
      <c r="B3184" s="72"/>
      <c r="C3184" s="72"/>
      <c r="D3184" s="72"/>
    </row>
    <row r="3185" spans="2:4" ht="12.75" x14ac:dyDescent="0.2">
      <c r="B3185" s="72"/>
      <c r="C3185" s="72"/>
      <c r="D3185" s="72"/>
    </row>
    <row r="3186" spans="2:4" ht="12.75" x14ac:dyDescent="0.2">
      <c r="B3186" s="72"/>
      <c r="C3186" s="72"/>
      <c r="D3186" s="72"/>
    </row>
    <row r="3187" spans="2:4" ht="12.75" x14ac:dyDescent="0.2">
      <c r="B3187" s="72"/>
      <c r="C3187" s="72"/>
      <c r="D3187" s="72"/>
    </row>
    <row r="3188" spans="2:4" ht="12.75" x14ac:dyDescent="0.2">
      <c r="B3188" s="72"/>
      <c r="C3188" s="72"/>
      <c r="D3188" s="72"/>
    </row>
    <row r="3189" spans="2:4" ht="12.75" x14ac:dyDescent="0.2">
      <c r="B3189" s="72"/>
      <c r="C3189" s="72"/>
      <c r="D3189" s="72"/>
    </row>
    <row r="3190" spans="2:4" ht="12.75" x14ac:dyDescent="0.2">
      <c r="B3190" s="72"/>
      <c r="C3190" s="72"/>
      <c r="D3190" s="72"/>
    </row>
    <row r="3191" spans="2:4" ht="12.75" x14ac:dyDescent="0.2">
      <c r="B3191" s="72"/>
      <c r="C3191" s="72"/>
      <c r="D3191" s="72"/>
    </row>
    <row r="3192" spans="2:4" ht="12.75" x14ac:dyDescent="0.2">
      <c r="B3192" s="72"/>
      <c r="C3192" s="72"/>
      <c r="D3192" s="72"/>
    </row>
    <row r="3193" spans="2:4" ht="12.75" x14ac:dyDescent="0.2">
      <c r="B3193" s="72"/>
      <c r="C3193" s="72"/>
      <c r="D3193" s="72"/>
    </row>
    <row r="3194" spans="2:4" ht="12.75" x14ac:dyDescent="0.2">
      <c r="B3194" s="72"/>
      <c r="C3194" s="72"/>
      <c r="D3194" s="72"/>
    </row>
    <row r="3195" spans="2:4" ht="12.75" x14ac:dyDescent="0.2">
      <c r="B3195" s="72"/>
      <c r="C3195" s="72"/>
      <c r="D3195" s="72"/>
    </row>
    <row r="3196" spans="2:4" ht="12.75" x14ac:dyDescent="0.2">
      <c r="B3196" s="72"/>
      <c r="C3196" s="72"/>
      <c r="D3196" s="72"/>
    </row>
    <row r="3197" spans="2:4" ht="12.75" x14ac:dyDescent="0.2">
      <c r="B3197" s="72"/>
      <c r="C3197" s="72"/>
      <c r="D3197" s="72"/>
    </row>
    <row r="3198" spans="2:4" ht="12.75" x14ac:dyDescent="0.2">
      <c r="B3198" s="72"/>
      <c r="C3198" s="72"/>
      <c r="D3198" s="72"/>
    </row>
    <row r="3199" spans="2:4" ht="12.75" x14ac:dyDescent="0.2">
      <c r="B3199" s="72"/>
      <c r="C3199" s="72"/>
      <c r="D3199" s="72"/>
    </row>
    <row r="3200" spans="2:4" ht="12.75" x14ac:dyDescent="0.2">
      <c r="B3200" s="72"/>
      <c r="C3200" s="72"/>
      <c r="D3200" s="72"/>
    </row>
    <row r="3201" spans="2:4" ht="12.75" x14ac:dyDescent="0.2">
      <c r="B3201" s="72"/>
      <c r="C3201" s="72"/>
      <c r="D3201" s="72"/>
    </row>
    <row r="3202" spans="2:4" ht="12.75" x14ac:dyDescent="0.2">
      <c r="B3202" s="72"/>
      <c r="C3202" s="72"/>
      <c r="D3202" s="72"/>
    </row>
    <row r="3203" spans="2:4" ht="12.75" x14ac:dyDescent="0.2">
      <c r="B3203" s="72"/>
      <c r="C3203" s="72"/>
      <c r="D3203" s="72"/>
    </row>
    <row r="3204" spans="2:4" ht="12.75" x14ac:dyDescent="0.2">
      <c r="B3204" s="72"/>
      <c r="C3204" s="72"/>
      <c r="D3204" s="72"/>
    </row>
    <row r="3205" spans="2:4" ht="12.75" x14ac:dyDescent="0.2">
      <c r="B3205" s="72"/>
      <c r="C3205" s="72"/>
      <c r="D3205" s="72"/>
    </row>
    <row r="3206" spans="2:4" ht="12.75" x14ac:dyDescent="0.2">
      <c r="B3206" s="72"/>
      <c r="C3206" s="72"/>
      <c r="D3206" s="72"/>
    </row>
    <row r="3207" spans="2:4" ht="12.75" x14ac:dyDescent="0.2">
      <c r="B3207" s="72"/>
      <c r="C3207" s="72"/>
      <c r="D3207" s="72"/>
    </row>
    <row r="3208" spans="2:4" ht="12.75" x14ac:dyDescent="0.2">
      <c r="B3208" s="72"/>
      <c r="C3208" s="72"/>
      <c r="D3208" s="72"/>
    </row>
    <row r="3209" spans="2:4" ht="12.75" x14ac:dyDescent="0.2">
      <c r="B3209" s="72"/>
      <c r="C3209" s="72"/>
      <c r="D3209" s="72"/>
    </row>
    <row r="3210" spans="2:4" ht="12.75" x14ac:dyDescent="0.2">
      <c r="B3210" s="72"/>
      <c r="C3210" s="72"/>
      <c r="D3210" s="72"/>
    </row>
    <row r="3211" spans="2:4" ht="12.75" x14ac:dyDescent="0.2">
      <c r="B3211" s="72"/>
      <c r="C3211" s="72"/>
      <c r="D3211" s="72"/>
    </row>
    <row r="3212" spans="2:4" ht="12.75" x14ac:dyDescent="0.2">
      <c r="B3212" s="72"/>
      <c r="C3212" s="72"/>
      <c r="D3212" s="72"/>
    </row>
    <row r="3213" spans="2:4" ht="12.75" x14ac:dyDescent="0.2">
      <c r="B3213" s="72"/>
      <c r="C3213" s="72"/>
      <c r="D3213" s="72"/>
    </row>
    <row r="3214" spans="2:4" ht="12.75" x14ac:dyDescent="0.2">
      <c r="B3214" s="72"/>
      <c r="C3214" s="72"/>
      <c r="D3214" s="72"/>
    </row>
    <row r="3215" spans="2:4" ht="12.75" x14ac:dyDescent="0.2">
      <c r="B3215" s="72"/>
      <c r="C3215" s="72"/>
      <c r="D3215" s="72"/>
    </row>
    <row r="3216" spans="2:4" ht="12.75" x14ac:dyDescent="0.2">
      <c r="B3216" s="72"/>
      <c r="C3216" s="72"/>
      <c r="D3216" s="72"/>
    </row>
    <row r="3217" spans="2:4" ht="12.75" x14ac:dyDescent="0.2">
      <c r="B3217" s="72"/>
      <c r="C3217" s="72"/>
      <c r="D3217" s="72"/>
    </row>
    <row r="3218" spans="2:4" ht="12.75" x14ac:dyDescent="0.2">
      <c r="B3218" s="72"/>
      <c r="C3218" s="72"/>
      <c r="D3218" s="72"/>
    </row>
    <row r="3219" spans="2:4" ht="12.75" x14ac:dyDescent="0.2">
      <c r="B3219" s="72"/>
      <c r="C3219" s="72"/>
      <c r="D3219" s="72"/>
    </row>
    <row r="3220" spans="2:4" ht="12.75" x14ac:dyDescent="0.2">
      <c r="B3220" s="72"/>
      <c r="C3220" s="72"/>
      <c r="D3220" s="72"/>
    </row>
    <row r="3221" spans="2:4" ht="12.75" x14ac:dyDescent="0.2">
      <c r="B3221" s="72"/>
      <c r="C3221" s="72"/>
      <c r="D3221" s="72"/>
    </row>
    <row r="3222" spans="2:4" ht="12.75" x14ac:dyDescent="0.2">
      <c r="B3222" s="72"/>
      <c r="C3222" s="72"/>
      <c r="D3222" s="72"/>
    </row>
    <row r="3223" spans="2:4" ht="12.75" x14ac:dyDescent="0.2">
      <c r="B3223" s="72"/>
      <c r="C3223" s="72"/>
      <c r="D3223" s="72"/>
    </row>
    <row r="3224" spans="2:4" ht="12.75" x14ac:dyDescent="0.2">
      <c r="B3224" s="72"/>
      <c r="C3224" s="72"/>
      <c r="D3224" s="72"/>
    </row>
    <row r="3225" spans="2:4" ht="12.75" x14ac:dyDescent="0.2">
      <c r="B3225" s="72"/>
      <c r="C3225" s="72"/>
      <c r="D3225" s="72"/>
    </row>
    <row r="3226" spans="2:4" ht="12.75" x14ac:dyDescent="0.2">
      <c r="B3226" s="72"/>
      <c r="C3226" s="72"/>
      <c r="D3226" s="72"/>
    </row>
    <row r="3227" spans="2:4" ht="12.75" x14ac:dyDescent="0.2">
      <c r="B3227" s="72"/>
      <c r="C3227" s="72"/>
      <c r="D3227" s="72"/>
    </row>
    <row r="3228" spans="2:4" ht="12.75" x14ac:dyDescent="0.2">
      <c r="B3228" s="72"/>
      <c r="C3228" s="72"/>
      <c r="D3228" s="72"/>
    </row>
    <row r="3229" spans="2:4" ht="12.75" x14ac:dyDescent="0.2">
      <c r="B3229" s="72"/>
      <c r="C3229" s="72"/>
      <c r="D3229" s="72"/>
    </row>
    <row r="3230" spans="2:4" ht="12.75" x14ac:dyDescent="0.2">
      <c r="B3230" s="72"/>
      <c r="C3230" s="72"/>
      <c r="D3230" s="72"/>
    </row>
    <row r="3231" spans="2:4" ht="12.75" x14ac:dyDescent="0.2">
      <c r="B3231" s="72"/>
      <c r="C3231" s="72"/>
      <c r="D3231" s="72"/>
    </row>
    <row r="3232" spans="2:4" ht="12.75" x14ac:dyDescent="0.2">
      <c r="B3232" s="72"/>
      <c r="C3232" s="72"/>
      <c r="D3232" s="72"/>
    </row>
    <row r="3233" spans="2:4" ht="12.75" x14ac:dyDescent="0.2">
      <c r="B3233" s="72"/>
      <c r="C3233" s="72"/>
      <c r="D3233" s="72"/>
    </row>
    <row r="3234" spans="2:4" ht="12.75" x14ac:dyDescent="0.2">
      <c r="B3234" s="72"/>
      <c r="C3234" s="72"/>
      <c r="D3234" s="72"/>
    </row>
    <row r="3235" spans="2:4" ht="12.75" x14ac:dyDescent="0.2">
      <c r="B3235" s="72"/>
      <c r="C3235" s="72"/>
      <c r="D3235" s="72"/>
    </row>
    <row r="3236" spans="2:4" ht="12.75" x14ac:dyDescent="0.2">
      <c r="B3236" s="72"/>
      <c r="C3236" s="72"/>
      <c r="D3236" s="72"/>
    </row>
    <row r="3237" spans="2:4" ht="12.75" x14ac:dyDescent="0.2">
      <c r="B3237" s="72"/>
      <c r="C3237" s="72"/>
      <c r="D3237" s="72"/>
    </row>
    <row r="3238" spans="2:4" ht="12.75" x14ac:dyDescent="0.2">
      <c r="B3238" s="72"/>
      <c r="C3238" s="72"/>
      <c r="D3238" s="72"/>
    </row>
    <row r="3239" spans="2:4" ht="12.75" x14ac:dyDescent="0.2">
      <c r="B3239" s="72"/>
      <c r="C3239" s="72"/>
      <c r="D3239" s="72"/>
    </row>
    <row r="3240" spans="2:4" ht="12.75" x14ac:dyDescent="0.2">
      <c r="B3240" s="72"/>
      <c r="C3240" s="72"/>
      <c r="D3240" s="72"/>
    </row>
    <row r="3241" spans="2:4" ht="12.75" x14ac:dyDescent="0.2">
      <c r="B3241" s="72"/>
      <c r="C3241" s="72"/>
      <c r="D3241" s="72"/>
    </row>
    <row r="3242" spans="2:4" ht="12.75" x14ac:dyDescent="0.2">
      <c r="B3242" s="72"/>
      <c r="C3242" s="72"/>
      <c r="D3242" s="72"/>
    </row>
    <row r="3243" spans="2:4" ht="12.75" x14ac:dyDescent="0.2">
      <c r="B3243" s="72"/>
      <c r="C3243" s="72"/>
      <c r="D3243" s="72"/>
    </row>
    <row r="3244" spans="2:4" ht="12.75" x14ac:dyDescent="0.2">
      <c r="B3244" s="72"/>
      <c r="C3244" s="72"/>
      <c r="D3244" s="72"/>
    </row>
    <row r="3245" spans="2:4" ht="12.75" x14ac:dyDescent="0.2">
      <c r="B3245" s="72"/>
      <c r="C3245" s="72"/>
      <c r="D3245" s="72"/>
    </row>
    <row r="3246" spans="2:4" ht="12.75" x14ac:dyDescent="0.2">
      <c r="B3246" s="72"/>
      <c r="C3246" s="72"/>
      <c r="D3246" s="72"/>
    </row>
    <row r="3247" spans="2:4" ht="12.75" x14ac:dyDescent="0.2">
      <c r="B3247" s="72"/>
      <c r="C3247" s="72"/>
      <c r="D3247" s="72"/>
    </row>
    <row r="3248" spans="2:4" ht="12.75" x14ac:dyDescent="0.2">
      <c r="B3248" s="72"/>
      <c r="C3248" s="72"/>
      <c r="D3248" s="72"/>
    </row>
    <row r="3249" spans="2:4" ht="12.75" x14ac:dyDescent="0.2">
      <c r="B3249" s="72"/>
      <c r="C3249" s="72"/>
      <c r="D3249" s="72"/>
    </row>
    <row r="3250" spans="2:4" ht="12.75" x14ac:dyDescent="0.2">
      <c r="B3250" s="72"/>
      <c r="C3250" s="72"/>
      <c r="D3250" s="72"/>
    </row>
    <row r="3251" spans="2:4" ht="12.75" x14ac:dyDescent="0.2">
      <c r="B3251" s="72"/>
      <c r="C3251" s="72"/>
      <c r="D3251" s="72"/>
    </row>
    <row r="3252" spans="2:4" ht="12.75" x14ac:dyDescent="0.2">
      <c r="B3252" s="72"/>
      <c r="C3252" s="72"/>
      <c r="D3252" s="72"/>
    </row>
    <row r="3253" spans="2:4" ht="12.75" x14ac:dyDescent="0.2">
      <c r="B3253" s="72"/>
      <c r="C3253" s="72"/>
      <c r="D3253" s="72"/>
    </row>
    <row r="3254" spans="2:4" ht="12.75" x14ac:dyDescent="0.2">
      <c r="B3254" s="72"/>
      <c r="C3254" s="72"/>
      <c r="D3254" s="72"/>
    </row>
    <row r="3255" spans="2:4" ht="12.75" x14ac:dyDescent="0.2">
      <c r="B3255" s="72"/>
      <c r="C3255" s="72"/>
      <c r="D3255" s="72"/>
    </row>
    <row r="3256" spans="2:4" ht="12.75" x14ac:dyDescent="0.2">
      <c r="B3256" s="72"/>
      <c r="C3256" s="72"/>
      <c r="D3256" s="72"/>
    </row>
    <row r="3257" spans="2:4" ht="12.75" x14ac:dyDescent="0.2">
      <c r="B3257" s="72"/>
      <c r="C3257" s="72"/>
      <c r="D3257" s="72"/>
    </row>
    <row r="3258" spans="2:4" ht="12.75" x14ac:dyDescent="0.2">
      <c r="B3258" s="72"/>
      <c r="C3258" s="72"/>
      <c r="D3258" s="72"/>
    </row>
    <row r="3259" spans="2:4" ht="12.75" x14ac:dyDescent="0.2">
      <c r="B3259" s="72"/>
      <c r="C3259" s="72"/>
      <c r="D3259" s="72"/>
    </row>
    <row r="3260" spans="2:4" ht="12.75" x14ac:dyDescent="0.2">
      <c r="B3260" s="72"/>
      <c r="C3260" s="72"/>
      <c r="D3260" s="72"/>
    </row>
    <row r="3261" spans="2:4" ht="12.75" x14ac:dyDescent="0.2">
      <c r="B3261" s="72"/>
      <c r="C3261" s="72"/>
      <c r="D3261" s="72"/>
    </row>
    <row r="3262" spans="2:4" ht="12.75" x14ac:dyDescent="0.2">
      <c r="B3262" s="72"/>
      <c r="C3262" s="72"/>
      <c r="D3262" s="72"/>
    </row>
    <row r="3263" spans="2:4" ht="12.75" x14ac:dyDescent="0.2">
      <c r="B3263" s="72"/>
      <c r="C3263" s="72"/>
      <c r="D3263" s="72"/>
    </row>
    <row r="3264" spans="2:4" ht="12.75" x14ac:dyDescent="0.2">
      <c r="B3264" s="72"/>
      <c r="C3264" s="72"/>
      <c r="D3264" s="72"/>
    </row>
    <row r="3265" spans="2:4" ht="12.75" x14ac:dyDescent="0.2">
      <c r="B3265" s="72"/>
      <c r="C3265" s="72"/>
      <c r="D3265" s="72"/>
    </row>
    <row r="3266" spans="2:4" ht="12.75" x14ac:dyDescent="0.2">
      <c r="B3266" s="72"/>
      <c r="C3266" s="72"/>
      <c r="D3266" s="72"/>
    </row>
    <row r="3267" spans="2:4" ht="12.75" x14ac:dyDescent="0.2">
      <c r="B3267" s="72"/>
      <c r="C3267" s="72"/>
      <c r="D3267" s="72"/>
    </row>
    <row r="3268" spans="2:4" ht="12.75" x14ac:dyDescent="0.2">
      <c r="B3268" s="72"/>
      <c r="C3268" s="72"/>
      <c r="D3268" s="72"/>
    </row>
    <row r="3269" spans="2:4" ht="12.75" x14ac:dyDescent="0.2">
      <c r="B3269" s="72"/>
      <c r="C3269" s="72"/>
      <c r="D3269" s="72"/>
    </row>
    <row r="3270" spans="2:4" ht="12.75" x14ac:dyDescent="0.2">
      <c r="B3270" s="72"/>
      <c r="C3270" s="72"/>
      <c r="D3270" s="72"/>
    </row>
    <row r="3271" spans="2:4" ht="12.75" x14ac:dyDescent="0.2">
      <c r="B3271" s="72"/>
      <c r="C3271" s="72"/>
      <c r="D3271" s="72"/>
    </row>
    <row r="3272" spans="2:4" ht="12.75" x14ac:dyDescent="0.2">
      <c r="B3272" s="72"/>
      <c r="C3272" s="72"/>
      <c r="D3272" s="72"/>
    </row>
    <row r="3273" spans="2:4" ht="12.75" x14ac:dyDescent="0.2">
      <c r="B3273" s="72"/>
      <c r="C3273" s="72"/>
      <c r="D3273" s="72"/>
    </row>
    <row r="3274" spans="2:4" ht="12.75" x14ac:dyDescent="0.2">
      <c r="B3274" s="72"/>
      <c r="C3274" s="72"/>
      <c r="D3274" s="72"/>
    </row>
    <row r="3275" spans="2:4" ht="12.75" x14ac:dyDescent="0.2">
      <c r="B3275" s="72"/>
      <c r="C3275" s="72"/>
      <c r="D3275" s="72"/>
    </row>
    <row r="3276" spans="2:4" ht="12.75" x14ac:dyDescent="0.2">
      <c r="B3276" s="72"/>
      <c r="C3276" s="72"/>
      <c r="D3276" s="72"/>
    </row>
    <row r="3277" spans="2:4" ht="12.75" x14ac:dyDescent="0.2">
      <c r="B3277" s="72"/>
      <c r="C3277" s="72"/>
      <c r="D3277" s="72"/>
    </row>
    <row r="3278" spans="2:4" ht="12.75" x14ac:dyDescent="0.2">
      <c r="B3278" s="72"/>
      <c r="C3278" s="72"/>
      <c r="D3278" s="72"/>
    </row>
    <row r="3279" spans="2:4" ht="12.75" x14ac:dyDescent="0.2">
      <c r="B3279" s="72"/>
      <c r="C3279" s="72"/>
      <c r="D3279" s="72"/>
    </row>
    <row r="3280" spans="2:4" ht="12.75" x14ac:dyDescent="0.2">
      <c r="B3280" s="72"/>
      <c r="C3280" s="72"/>
      <c r="D3280" s="72"/>
    </row>
    <row r="3281" spans="2:4" ht="12.75" x14ac:dyDescent="0.2">
      <c r="B3281" s="72"/>
      <c r="C3281" s="72"/>
      <c r="D3281" s="72"/>
    </row>
    <row r="3282" spans="2:4" ht="12.75" x14ac:dyDescent="0.2">
      <c r="B3282" s="72"/>
      <c r="C3282" s="72"/>
      <c r="D3282" s="72"/>
    </row>
    <row r="3283" spans="2:4" ht="12.75" x14ac:dyDescent="0.2">
      <c r="B3283" s="72"/>
      <c r="C3283" s="72"/>
      <c r="D3283" s="72"/>
    </row>
    <row r="3284" spans="2:4" ht="12.75" x14ac:dyDescent="0.2">
      <c r="B3284" s="72"/>
      <c r="C3284" s="72"/>
      <c r="D3284" s="72"/>
    </row>
    <row r="3285" spans="2:4" ht="12.75" x14ac:dyDescent="0.2">
      <c r="B3285" s="72"/>
      <c r="C3285" s="72"/>
      <c r="D3285" s="72"/>
    </row>
    <row r="3286" spans="2:4" ht="12.75" x14ac:dyDescent="0.2">
      <c r="B3286" s="72"/>
      <c r="C3286" s="72"/>
      <c r="D3286" s="72"/>
    </row>
    <row r="3287" spans="2:4" ht="12.75" x14ac:dyDescent="0.2">
      <c r="B3287" s="72"/>
      <c r="C3287" s="72"/>
      <c r="D3287" s="72"/>
    </row>
    <row r="3288" spans="2:4" ht="12.75" x14ac:dyDescent="0.2">
      <c r="B3288" s="72"/>
      <c r="C3288" s="72"/>
      <c r="D3288" s="72"/>
    </row>
    <row r="3289" spans="2:4" ht="12.75" x14ac:dyDescent="0.2">
      <c r="B3289" s="72"/>
      <c r="C3289" s="72"/>
      <c r="D3289" s="72"/>
    </row>
    <row r="3290" spans="2:4" ht="12.75" x14ac:dyDescent="0.2">
      <c r="B3290" s="72"/>
      <c r="C3290" s="72"/>
      <c r="D3290" s="72"/>
    </row>
    <row r="3291" spans="2:4" ht="12.75" x14ac:dyDescent="0.2">
      <c r="B3291" s="72"/>
      <c r="C3291" s="72"/>
      <c r="D3291" s="72"/>
    </row>
    <row r="3292" spans="2:4" ht="12.75" x14ac:dyDescent="0.2">
      <c r="B3292" s="72"/>
      <c r="C3292" s="72"/>
      <c r="D3292" s="72"/>
    </row>
    <row r="3293" spans="2:4" ht="12.75" x14ac:dyDescent="0.2">
      <c r="B3293" s="72"/>
      <c r="C3293" s="72"/>
      <c r="D3293" s="72"/>
    </row>
    <row r="3294" spans="2:4" ht="12.75" x14ac:dyDescent="0.2">
      <c r="B3294" s="72"/>
      <c r="C3294" s="72"/>
      <c r="D3294" s="72"/>
    </row>
    <row r="3295" spans="2:4" ht="12.75" x14ac:dyDescent="0.2">
      <c r="B3295" s="72"/>
      <c r="C3295" s="72"/>
      <c r="D3295" s="72"/>
    </row>
    <row r="3296" spans="2:4" ht="12.75" x14ac:dyDescent="0.2">
      <c r="B3296" s="72"/>
      <c r="C3296" s="72"/>
      <c r="D3296" s="72"/>
    </row>
    <row r="3297" spans="2:4" ht="12.75" x14ac:dyDescent="0.2">
      <c r="B3297" s="72"/>
      <c r="C3297" s="72"/>
      <c r="D3297" s="72"/>
    </row>
    <row r="3298" spans="2:4" ht="12.75" x14ac:dyDescent="0.2">
      <c r="B3298" s="72"/>
      <c r="C3298" s="72"/>
      <c r="D3298" s="72"/>
    </row>
    <row r="3299" spans="2:4" ht="12.75" x14ac:dyDescent="0.2">
      <c r="B3299" s="72"/>
      <c r="C3299" s="72"/>
      <c r="D3299" s="72"/>
    </row>
    <row r="3300" spans="2:4" ht="12.75" x14ac:dyDescent="0.2">
      <c r="B3300" s="72"/>
      <c r="C3300" s="72"/>
      <c r="D3300" s="72"/>
    </row>
    <row r="3301" spans="2:4" ht="12.75" x14ac:dyDescent="0.2">
      <c r="B3301" s="72"/>
      <c r="C3301" s="72"/>
      <c r="D3301" s="72"/>
    </row>
    <row r="3302" spans="2:4" ht="12.75" x14ac:dyDescent="0.2">
      <c r="B3302" s="72"/>
      <c r="C3302" s="72"/>
      <c r="D3302" s="72"/>
    </row>
    <row r="3303" spans="2:4" ht="12.75" x14ac:dyDescent="0.2">
      <c r="B3303" s="72"/>
      <c r="C3303" s="72"/>
      <c r="D3303" s="72"/>
    </row>
    <row r="3304" spans="2:4" ht="12.75" x14ac:dyDescent="0.2">
      <c r="B3304" s="72"/>
      <c r="C3304" s="72"/>
      <c r="D3304" s="72"/>
    </row>
    <row r="3305" spans="2:4" ht="12.75" x14ac:dyDescent="0.2">
      <c r="B3305" s="72"/>
      <c r="C3305" s="72"/>
      <c r="D3305" s="72"/>
    </row>
    <row r="3306" spans="2:4" ht="12.75" x14ac:dyDescent="0.2">
      <c r="B3306" s="72"/>
      <c r="C3306" s="72"/>
      <c r="D3306" s="72"/>
    </row>
    <row r="3307" spans="2:4" ht="12.75" x14ac:dyDescent="0.2">
      <c r="B3307" s="72"/>
      <c r="C3307" s="72"/>
      <c r="D3307" s="72"/>
    </row>
    <row r="3308" spans="2:4" ht="12.75" x14ac:dyDescent="0.2">
      <c r="B3308" s="72"/>
      <c r="C3308" s="72"/>
      <c r="D3308" s="72"/>
    </row>
    <row r="3309" spans="2:4" ht="12.75" x14ac:dyDescent="0.2">
      <c r="B3309" s="72"/>
      <c r="C3309" s="72"/>
      <c r="D3309" s="72"/>
    </row>
    <row r="3310" spans="2:4" ht="12.75" x14ac:dyDescent="0.2">
      <c r="B3310" s="72"/>
      <c r="C3310" s="72"/>
      <c r="D3310" s="72"/>
    </row>
    <row r="3311" spans="2:4" ht="12.75" x14ac:dyDescent="0.2">
      <c r="B3311" s="72"/>
      <c r="C3311" s="72"/>
      <c r="D3311" s="72"/>
    </row>
    <row r="3312" spans="2:4" ht="12.75" x14ac:dyDescent="0.2">
      <c r="B3312" s="72"/>
      <c r="C3312" s="72"/>
      <c r="D3312" s="72"/>
    </row>
    <row r="3313" spans="2:4" ht="12.75" x14ac:dyDescent="0.2">
      <c r="B3313" s="72"/>
      <c r="C3313" s="72"/>
      <c r="D3313" s="72"/>
    </row>
    <row r="3314" spans="2:4" ht="12.75" x14ac:dyDescent="0.2">
      <c r="B3314" s="72"/>
      <c r="C3314" s="72"/>
      <c r="D3314" s="72"/>
    </row>
    <row r="3315" spans="2:4" ht="12.75" x14ac:dyDescent="0.2">
      <c r="B3315" s="72"/>
      <c r="C3315" s="72"/>
      <c r="D3315" s="72"/>
    </row>
    <row r="3316" spans="2:4" ht="12.75" x14ac:dyDescent="0.2">
      <c r="B3316" s="72"/>
      <c r="C3316" s="72"/>
      <c r="D3316" s="72"/>
    </row>
    <row r="3317" spans="2:4" ht="12.75" x14ac:dyDescent="0.2">
      <c r="B3317" s="72"/>
      <c r="C3317" s="72"/>
      <c r="D3317" s="72"/>
    </row>
    <row r="3318" spans="2:4" ht="12.75" x14ac:dyDescent="0.2">
      <c r="B3318" s="72"/>
      <c r="C3318" s="72"/>
      <c r="D3318" s="72"/>
    </row>
    <row r="3319" spans="2:4" ht="12.75" x14ac:dyDescent="0.2">
      <c r="B3319" s="72"/>
      <c r="C3319" s="72"/>
      <c r="D3319" s="72"/>
    </row>
    <row r="3320" spans="2:4" ht="12.75" x14ac:dyDescent="0.2">
      <c r="B3320" s="72"/>
      <c r="C3320" s="72"/>
      <c r="D3320" s="72"/>
    </row>
    <row r="3321" spans="2:4" ht="12.75" x14ac:dyDescent="0.2">
      <c r="B3321" s="72"/>
      <c r="C3321" s="72"/>
      <c r="D3321" s="72"/>
    </row>
    <row r="3322" spans="2:4" ht="12.75" x14ac:dyDescent="0.2">
      <c r="B3322" s="72"/>
      <c r="C3322" s="72"/>
      <c r="D3322" s="72"/>
    </row>
    <row r="3323" spans="2:4" ht="12.75" x14ac:dyDescent="0.2">
      <c r="B3323" s="72"/>
      <c r="C3323" s="72"/>
      <c r="D3323" s="72"/>
    </row>
    <row r="3324" spans="2:4" ht="12.75" x14ac:dyDescent="0.2">
      <c r="B3324" s="72"/>
      <c r="C3324" s="72"/>
      <c r="D3324" s="72"/>
    </row>
    <row r="3325" spans="2:4" ht="12.75" x14ac:dyDescent="0.2">
      <c r="B3325" s="72"/>
      <c r="C3325" s="72"/>
      <c r="D3325" s="72"/>
    </row>
    <row r="3326" spans="2:4" ht="12.75" x14ac:dyDescent="0.2">
      <c r="B3326" s="72"/>
      <c r="C3326" s="72"/>
      <c r="D3326" s="72"/>
    </row>
    <row r="3327" spans="2:4" ht="12.75" x14ac:dyDescent="0.2">
      <c r="B3327" s="72"/>
      <c r="C3327" s="72"/>
      <c r="D3327" s="72"/>
    </row>
    <row r="3328" spans="2:4" ht="12.75" x14ac:dyDescent="0.2">
      <c r="B3328" s="72"/>
      <c r="C3328" s="72"/>
      <c r="D3328" s="72"/>
    </row>
    <row r="3329" spans="2:4" ht="12.75" x14ac:dyDescent="0.2">
      <c r="B3329" s="72"/>
      <c r="C3329" s="72"/>
      <c r="D3329" s="72"/>
    </row>
    <row r="3330" spans="2:4" ht="12.75" x14ac:dyDescent="0.2">
      <c r="B3330" s="72"/>
      <c r="C3330" s="72"/>
      <c r="D3330" s="72"/>
    </row>
    <row r="3331" spans="2:4" ht="12.75" x14ac:dyDescent="0.2">
      <c r="B3331" s="72"/>
      <c r="C3331" s="72"/>
      <c r="D3331" s="72"/>
    </row>
    <row r="3332" spans="2:4" ht="12.75" x14ac:dyDescent="0.2">
      <c r="B3332" s="72"/>
      <c r="C3332" s="72"/>
      <c r="D3332" s="72"/>
    </row>
    <row r="3333" spans="2:4" ht="12.75" x14ac:dyDescent="0.2">
      <c r="B3333" s="72"/>
      <c r="C3333" s="72"/>
      <c r="D3333" s="72"/>
    </row>
    <row r="3334" spans="2:4" ht="12.75" x14ac:dyDescent="0.2">
      <c r="B3334" s="72"/>
      <c r="C3334" s="72"/>
      <c r="D3334" s="72"/>
    </row>
    <row r="3335" spans="2:4" ht="12.75" x14ac:dyDescent="0.2">
      <c r="B3335" s="72"/>
      <c r="C3335" s="72"/>
      <c r="D3335" s="72"/>
    </row>
    <row r="3336" spans="2:4" ht="12.75" x14ac:dyDescent="0.2">
      <c r="B3336" s="72"/>
      <c r="C3336" s="72"/>
      <c r="D3336" s="72"/>
    </row>
    <row r="3337" spans="2:4" ht="12.75" x14ac:dyDescent="0.2">
      <c r="B3337" s="72"/>
      <c r="C3337" s="72"/>
      <c r="D3337" s="72"/>
    </row>
    <row r="3338" spans="2:4" ht="12.75" x14ac:dyDescent="0.2">
      <c r="B3338" s="72"/>
      <c r="C3338" s="72"/>
      <c r="D3338" s="72"/>
    </row>
    <row r="3339" spans="2:4" ht="12.75" x14ac:dyDescent="0.2">
      <c r="B3339" s="72"/>
      <c r="C3339" s="72"/>
      <c r="D3339" s="72"/>
    </row>
    <row r="3340" spans="2:4" ht="12.75" x14ac:dyDescent="0.2">
      <c r="B3340" s="72"/>
      <c r="C3340" s="72"/>
      <c r="D3340" s="72"/>
    </row>
    <row r="3341" spans="2:4" ht="12.75" x14ac:dyDescent="0.2">
      <c r="B3341" s="72"/>
      <c r="C3341" s="72"/>
      <c r="D3341" s="72"/>
    </row>
    <row r="3342" spans="2:4" ht="12.75" x14ac:dyDescent="0.2">
      <c r="B3342" s="72"/>
      <c r="C3342" s="72"/>
      <c r="D3342" s="72"/>
    </row>
    <row r="3343" spans="2:4" ht="12.75" x14ac:dyDescent="0.2">
      <c r="B3343" s="72"/>
      <c r="C3343" s="72"/>
      <c r="D3343" s="72"/>
    </row>
    <row r="3344" spans="2:4" ht="12.75" x14ac:dyDescent="0.2">
      <c r="B3344" s="72"/>
      <c r="C3344" s="72"/>
      <c r="D3344" s="72"/>
    </row>
    <row r="3345" spans="2:4" ht="12.75" x14ac:dyDescent="0.2">
      <c r="B3345" s="72"/>
      <c r="C3345" s="72"/>
      <c r="D3345" s="72"/>
    </row>
    <row r="3346" spans="2:4" ht="12.75" x14ac:dyDescent="0.2">
      <c r="B3346" s="72"/>
      <c r="C3346" s="72"/>
      <c r="D3346" s="72"/>
    </row>
    <row r="3347" spans="2:4" ht="12.75" x14ac:dyDescent="0.2">
      <c r="B3347" s="72"/>
      <c r="C3347" s="72"/>
      <c r="D3347" s="72"/>
    </row>
    <row r="3348" spans="2:4" ht="12.75" x14ac:dyDescent="0.2">
      <c r="B3348" s="72"/>
      <c r="C3348" s="72"/>
      <c r="D3348" s="72"/>
    </row>
    <row r="3349" spans="2:4" ht="12.75" x14ac:dyDescent="0.2">
      <c r="B3349" s="72"/>
      <c r="C3349" s="72"/>
      <c r="D3349" s="72"/>
    </row>
    <row r="3350" spans="2:4" ht="12.75" x14ac:dyDescent="0.2">
      <c r="B3350" s="72"/>
      <c r="C3350" s="72"/>
      <c r="D3350" s="72"/>
    </row>
    <row r="3351" spans="2:4" ht="12.75" x14ac:dyDescent="0.2">
      <c r="B3351" s="72"/>
      <c r="C3351" s="72"/>
      <c r="D3351" s="72"/>
    </row>
    <row r="3352" spans="2:4" ht="12.75" x14ac:dyDescent="0.2">
      <c r="B3352" s="72"/>
      <c r="C3352" s="72"/>
      <c r="D3352" s="72"/>
    </row>
    <row r="3353" spans="2:4" ht="12.75" x14ac:dyDescent="0.2">
      <c r="B3353" s="72"/>
      <c r="C3353" s="72"/>
      <c r="D3353" s="72"/>
    </row>
    <row r="3354" spans="2:4" ht="12.75" x14ac:dyDescent="0.2">
      <c r="B3354" s="72"/>
      <c r="C3354" s="72"/>
      <c r="D3354" s="72"/>
    </row>
    <row r="3355" spans="2:4" ht="12.75" x14ac:dyDescent="0.2">
      <c r="B3355" s="72"/>
      <c r="C3355" s="72"/>
      <c r="D3355" s="72"/>
    </row>
    <row r="3356" spans="2:4" ht="12.75" x14ac:dyDescent="0.2">
      <c r="B3356" s="72"/>
      <c r="C3356" s="72"/>
      <c r="D3356" s="72"/>
    </row>
    <row r="3357" spans="2:4" ht="12.75" x14ac:dyDescent="0.2">
      <c r="B3357" s="72"/>
      <c r="C3357" s="72"/>
      <c r="D3357" s="72"/>
    </row>
    <row r="3358" spans="2:4" ht="12.75" x14ac:dyDescent="0.2">
      <c r="B3358" s="72"/>
      <c r="C3358" s="72"/>
      <c r="D3358" s="72"/>
    </row>
    <row r="3359" spans="2:4" ht="12.75" x14ac:dyDescent="0.2">
      <c r="B3359" s="72"/>
      <c r="C3359" s="72"/>
      <c r="D3359" s="72"/>
    </row>
    <row r="3360" spans="2:4" ht="12.75" x14ac:dyDescent="0.2">
      <c r="B3360" s="72"/>
      <c r="C3360" s="72"/>
      <c r="D3360" s="72"/>
    </row>
    <row r="3361" spans="2:4" ht="12.75" x14ac:dyDescent="0.2">
      <c r="B3361" s="72"/>
      <c r="C3361" s="72"/>
      <c r="D3361" s="72"/>
    </row>
    <row r="3362" spans="2:4" ht="12.75" x14ac:dyDescent="0.2">
      <c r="B3362" s="72"/>
      <c r="C3362" s="72"/>
      <c r="D3362" s="72"/>
    </row>
    <row r="3363" spans="2:4" ht="12.75" x14ac:dyDescent="0.2">
      <c r="B3363" s="72"/>
      <c r="C3363" s="72"/>
      <c r="D3363" s="72"/>
    </row>
    <row r="3364" spans="2:4" ht="12.75" x14ac:dyDescent="0.2">
      <c r="B3364" s="72"/>
      <c r="C3364" s="72"/>
      <c r="D3364" s="72"/>
    </row>
    <row r="3365" spans="2:4" ht="12.75" x14ac:dyDescent="0.2">
      <c r="B3365" s="72"/>
      <c r="C3365" s="72"/>
      <c r="D3365" s="72"/>
    </row>
    <row r="3366" spans="2:4" ht="12.75" x14ac:dyDescent="0.2">
      <c r="B3366" s="72"/>
      <c r="C3366" s="72"/>
      <c r="D3366" s="72"/>
    </row>
    <row r="3367" spans="2:4" ht="12.75" x14ac:dyDescent="0.2">
      <c r="B3367" s="72"/>
      <c r="C3367" s="72"/>
      <c r="D3367" s="72"/>
    </row>
    <row r="3368" spans="2:4" ht="12.75" x14ac:dyDescent="0.2">
      <c r="B3368" s="72"/>
      <c r="C3368" s="72"/>
      <c r="D3368" s="72"/>
    </row>
    <row r="3369" spans="2:4" ht="12.75" x14ac:dyDescent="0.2">
      <c r="B3369" s="72"/>
      <c r="C3369" s="72"/>
      <c r="D3369" s="72"/>
    </row>
    <row r="3370" spans="2:4" ht="12.75" x14ac:dyDescent="0.2">
      <c r="B3370" s="72"/>
      <c r="C3370" s="72"/>
      <c r="D3370" s="72"/>
    </row>
    <row r="3371" spans="2:4" ht="12.75" x14ac:dyDescent="0.2">
      <c r="B3371" s="72"/>
      <c r="C3371" s="72"/>
      <c r="D3371" s="72"/>
    </row>
    <row r="3372" spans="2:4" ht="12.75" x14ac:dyDescent="0.2">
      <c r="B3372" s="72"/>
      <c r="C3372" s="72"/>
      <c r="D3372" s="72"/>
    </row>
    <row r="3373" spans="2:4" ht="12.75" x14ac:dyDescent="0.2">
      <c r="B3373" s="72"/>
      <c r="C3373" s="72"/>
      <c r="D3373" s="72"/>
    </row>
    <row r="3374" spans="2:4" ht="12.75" x14ac:dyDescent="0.2">
      <c r="B3374" s="72"/>
      <c r="C3374" s="72"/>
      <c r="D3374" s="72"/>
    </row>
    <row r="3375" spans="2:4" ht="12.75" x14ac:dyDescent="0.2">
      <c r="B3375" s="72"/>
      <c r="C3375" s="72"/>
      <c r="D3375" s="72"/>
    </row>
    <row r="3376" spans="2:4" ht="12.75" x14ac:dyDescent="0.2">
      <c r="B3376" s="72"/>
      <c r="C3376" s="72"/>
      <c r="D3376" s="72"/>
    </row>
    <row r="3377" spans="2:4" ht="12.75" x14ac:dyDescent="0.2">
      <c r="B3377" s="72"/>
      <c r="C3377" s="72"/>
      <c r="D3377" s="72"/>
    </row>
    <row r="3378" spans="2:4" ht="12.75" x14ac:dyDescent="0.2">
      <c r="B3378" s="72"/>
      <c r="C3378" s="72"/>
      <c r="D3378" s="72"/>
    </row>
    <row r="3379" spans="2:4" ht="12.75" x14ac:dyDescent="0.2">
      <c r="B3379" s="72"/>
      <c r="C3379" s="72"/>
      <c r="D3379" s="72"/>
    </row>
    <row r="3380" spans="2:4" ht="12.75" x14ac:dyDescent="0.2">
      <c r="B3380" s="72"/>
      <c r="C3380" s="72"/>
      <c r="D3380" s="72"/>
    </row>
    <row r="3381" spans="2:4" ht="12.75" x14ac:dyDescent="0.2">
      <c r="B3381" s="72"/>
      <c r="C3381" s="72"/>
      <c r="D3381" s="72"/>
    </row>
    <row r="3382" spans="2:4" ht="12.75" x14ac:dyDescent="0.2">
      <c r="B3382" s="72"/>
      <c r="C3382" s="72"/>
      <c r="D3382" s="72"/>
    </row>
    <row r="3383" spans="2:4" ht="12.75" x14ac:dyDescent="0.2">
      <c r="B3383" s="72"/>
      <c r="C3383" s="72"/>
      <c r="D3383" s="72"/>
    </row>
    <row r="3384" spans="2:4" ht="12.75" x14ac:dyDescent="0.2">
      <c r="B3384" s="72"/>
      <c r="C3384" s="72"/>
      <c r="D3384" s="72"/>
    </row>
    <row r="3385" spans="2:4" ht="12.75" x14ac:dyDescent="0.2">
      <c r="B3385" s="72"/>
      <c r="C3385" s="72"/>
      <c r="D3385" s="72"/>
    </row>
    <row r="3386" spans="2:4" ht="12.75" x14ac:dyDescent="0.2">
      <c r="B3386" s="72"/>
      <c r="C3386" s="72"/>
      <c r="D3386" s="72"/>
    </row>
    <row r="3387" spans="2:4" ht="12.75" x14ac:dyDescent="0.2">
      <c r="B3387" s="72"/>
      <c r="C3387" s="72"/>
      <c r="D3387" s="72"/>
    </row>
    <row r="3388" spans="2:4" ht="12.75" x14ac:dyDescent="0.2">
      <c r="B3388" s="72"/>
      <c r="C3388" s="72"/>
      <c r="D3388" s="72"/>
    </row>
    <row r="3389" spans="2:4" ht="12.75" x14ac:dyDescent="0.2">
      <c r="B3389" s="72"/>
      <c r="C3389" s="72"/>
      <c r="D3389" s="72"/>
    </row>
    <row r="3390" spans="2:4" ht="12.75" x14ac:dyDescent="0.2">
      <c r="B3390" s="72"/>
      <c r="C3390" s="72"/>
      <c r="D3390" s="72"/>
    </row>
    <row r="3391" spans="2:4" ht="12.75" x14ac:dyDescent="0.2">
      <c r="B3391" s="72"/>
      <c r="C3391" s="72"/>
      <c r="D3391" s="72"/>
    </row>
    <row r="3392" spans="2:4" ht="12.75" x14ac:dyDescent="0.2">
      <c r="B3392" s="72"/>
      <c r="C3392" s="72"/>
      <c r="D3392" s="72"/>
    </row>
    <row r="3393" spans="2:4" ht="12.75" x14ac:dyDescent="0.2">
      <c r="B3393" s="72"/>
      <c r="C3393" s="72"/>
      <c r="D3393" s="72"/>
    </row>
    <row r="3394" spans="2:4" ht="12.75" x14ac:dyDescent="0.2">
      <c r="B3394" s="72"/>
      <c r="C3394" s="72"/>
      <c r="D3394" s="72"/>
    </row>
    <row r="3395" spans="2:4" ht="12.75" x14ac:dyDescent="0.2">
      <c r="B3395" s="72"/>
      <c r="C3395" s="72"/>
      <c r="D3395" s="72"/>
    </row>
    <row r="3396" spans="2:4" ht="12.75" x14ac:dyDescent="0.2">
      <c r="B3396" s="72"/>
      <c r="C3396" s="72"/>
      <c r="D3396" s="72"/>
    </row>
    <row r="3397" spans="2:4" ht="12.75" x14ac:dyDescent="0.2">
      <c r="B3397" s="72"/>
      <c r="C3397" s="72"/>
      <c r="D3397" s="72"/>
    </row>
    <row r="3398" spans="2:4" ht="12.75" x14ac:dyDescent="0.2">
      <c r="B3398" s="72"/>
      <c r="C3398" s="72"/>
      <c r="D3398" s="72"/>
    </row>
    <row r="3399" spans="2:4" ht="12.75" x14ac:dyDescent="0.2">
      <c r="B3399" s="72"/>
      <c r="C3399" s="72"/>
      <c r="D3399" s="72"/>
    </row>
    <row r="3400" spans="2:4" ht="12.75" x14ac:dyDescent="0.2">
      <c r="B3400" s="72"/>
      <c r="C3400" s="72"/>
      <c r="D3400" s="72"/>
    </row>
    <row r="3401" spans="2:4" ht="12.75" x14ac:dyDescent="0.2">
      <c r="B3401" s="72"/>
      <c r="C3401" s="72"/>
      <c r="D3401" s="72"/>
    </row>
    <row r="3402" spans="2:4" ht="12.75" x14ac:dyDescent="0.2">
      <c r="B3402" s="72"/>
      <c r="C3402" s="72"/>
      <c r="D3402" s="72"/>
    </row>
    <row r="3403" spans="2:4" ht="12.75" x14ac:dyDescent="0.2">
      <c r="B3403" s="72"/>
      <c r="C3403" s="72"/>
      <c r="D3403" s="72"/>
    </row>
    <row r="3404" spans="2:4" ht="12.75" x14ac:dyDescent="0.2">
      <c r="B3404" s="72"/>
      <c r="C3404" s="72"/>
      <c r="D3404" s="72"/>
    </row>
    <row r="3405" spans="2:4" ht="12.75" x14ac:dyDescent="0.2">
      <c r="B3405" s="72"/>
      <c r="C3405" s="72"/>
      <c r="D3405" s="72"/>
    </row>
    <row r="3406" spans="2:4" ht="12.75" x14ac:dyDescent="0.2">
      <c r="B3406" s="72"/>
      <c r="C3406" s="72"/>
      <c r="D3406" s="72"/>
    </row>
    <row r="3407" spans="2:4" ht="12.75" x14ac:dyDescent="0.2">
      <c r="B3407" s="72"/>
      <c r="C3407" s="72"/>
      <c r="D3407" s="72"/>
    </row>
    <row r="3408" spans="2:4" ht="12.75" x14ac:dyDescent="0.2">
      <c r="B3408" s="72"/>
      <c r="C3408" s="72"/>
      <c r="D3408" s="72"/>
    </row>
    <row r="3409" spans="2:4" ht="12.75" x14ac:dyDescent="0.2">
      <c r="B3409" s="72"/>
      <c r="C3409" s="72"/>
      <c r="D3409" s="72"/>
    </row>
    <row r="3410" spans="2:4" ht="12.75" x14ac:dyDescent="0.2">
      <c r="B3410" s="72"/>
      <c r="C3410" s="72"/>
      <c r="D3410" s="72"/>
    </row>
    <row r="3411" spans="2:4" ht="12.75" x14ac:dyDescent="0.2">
      <c r="B3411" s="72"/>
      <c r="C3411" s="72"/>
      <c r="D3411" s="72"/>
    </row>
    <row r="3412" spans="2:4" ht="12.75" x14ac:dyDescent="0.2">
      <c r="B3412" s="72"/>
      <c r="C3412" s="72"/>
      <c r="D3412" s="72"/>
    </row>
    <row r="3413" spans="2:4" ht="12.75" x14ac:dyDescent="0.2">
      <c r="B3413" s="72"/>
      <c r="C3413" s="72"/>
      <c r="D3413" s="72"/>
    </row>
    <row r="3414" spans="2:4" ht="12.75" x14ac:dyDescent="0.2">
      <c r="B3414" s="72"/>
      <c r="C3414" s="72"/>
      <c r="D3414" s="72"/>
    </row>
    <row r="3415" spans="2:4" ht="12.75" x14ac:dyDescent="0.2">
      <c r="B3415" s="72"/>
      <c r="C3415" s="72"/>
      <c r="D3415" s="72"/>
    </row>
    <row r="3416" spans="2:4" ht="12.75" x14ac:dyDescent="0.2">
      <c r="B3416" s="72"/>
      <c r="C3416" s="72"/>
      <c r="D3416" s="72"/>
    </row>
    <row r="3417" spans="2:4" ht="12.75" x14ac:dyDescent="0.2">
      <c r="B3417" s="72"/>
      <c r="C3417" s="72"/>
      <c r="D3417" s="72"/>
    </row>
    <row r="3418" spans="2:4" ht="12.75" x14ac:dyDescent="0.2">
      <c r="B3418" s="72"/>
      <c r="C3418" s="72"/>
      <c r="D3418" s="72"/>
    </row>
    <row r="3419" spans="2:4" ht="12.75" x14ac:dyDescent="0.2">
      <c r="B3419" s="72"/>
      <c r="C3419" s="72"/>
      <c r="D3419" s="72"/>
    </row>
    <row r="3420" spans="2:4" ht="12.75" x14ac:dyDescent="0.2">
      <c r="B3420" s="72"/>
      <c r="C3420" s="72"/>
      <c r="D3420" s="72"/>
    </row>
    <row r="3421" spans="2:4" ht="12.75" x14ac:dyDescent="0.2">
      <c r="B3421" s="72"/>
      <c r="C3421" s="72"/>
      <c r="D3421" s="72"/>
    </row>
    <row r="3422" spans="2:4" ht="12.75" x14ac:dyDescent="0.2">
      <c r="B3422" s="72"/>
      <c r="C3422" s="72"/>
      <c r="D3422" s="72"/>
    </row>
    <row r="3423" spans="2:4" ht="12.75" x14ac:dyDescent="0.2">
      <c r="B3423" s="72"/>
      <c r="C3423" s="72"/>
      <c r="D3423" s="72"/>
    </row>
    <row r="3424" spans="2:4" ht="12.75" x14ac:dyDescent="0.2">
      <c r="B3424" s="72"/>
      <c r="C3424" s="72"/>
      <c r="D3424" s="72"/>
    </row>
    <row r="3425" spans="2:4" ht="12.75" x14ac:dyDescent="0.2">
      <c r="B3425" s="72"/>
      <c r="C3425" s="72"/>
      <c r="D3425" s="72"/>
    </row>
    <row r="3426" spans="2:4" ht="12.75" x14ac:dyDescent="0.2">
      <c r="B3426" s="72"/>
      <c r="C3426" s="72"/>
      <c r="D3426" s="72"/>
    </row>
    <row r="3427" spans="2:4" ht="12.75" x14ac:dyDescent="0.2">
      <c r="B3427" s="72"/>
      <c r="C3427" s="72"/>
      <c r="D3427" s="72"/>
    </row>
    <row r="3428" spans="2:4" ht="12.75" x14ac:dyDescent="0.2">
      <c r="B3428" s="72"/>
      <c r="C3428" s="72"/>
      <c r="D3428" s="72"/>
    </row>
    <row r="3429" spans="2:4" ht="12.75" x14ac:dyDescent="0.2">
      <c r="B3429" s="72"/>
      <c r="C3429" s="72"/>
      <c r="D3429" s="72"/>
    </row>
    <row r="3430" spans="2:4" ht="12.75" x14ac:dyDescent="0.2">
      <c r="B3430" s="72"/>
      <c r="C3430" s="72"/>
      <c r="D3430" s="72"/>
    </row>
    <row r="3431" spans="2:4" ht="12.75" x14ac:dyDescent="0.2">
      <c r="B3431" s="72"/>
      <c r="C3431" s="72"/>
      <c r="D3431" s="72"/>
    </row>
    <row r="3432" spans="2:4" ht="12.75" x14ac:dyDescent="0.2">
      <c r="B3432" s="72"/>
      <c r="C3432" s="72"/>
      <c r="D3432" s="72"/>
    </row>
    <row r="3433" spans="2:4" ht="12.75" x14ac:dyDescent="0.2">
      <c r="B3433" s="72"/>
      <c r="C3433" s="72"/>
      <c r="D3433" s="72"/>
    </row>
    <row r="3434" spans="2:4" ht="12.75" x14ac:dyDescent="0.2">
      <c r="B3434" s="72"/>
      <c r="C3434" s="72"/>
      <c r="D3434" s="72"/>
    </row>
    <row r="3435" spans="2:4" ht="12.75" x14ac:dyDescent="0.2">
      <c r="B3435" s="72"/>
      <c r="C3435" s="72"/>
      <c r="D3435" s="72"/>
    </row>
    <row r="3436" spans="2:4" ht="12.75" x14ac:dyDescent="0.2">
      <c r="B3436" s="72"/>
      <c r="C3436" s="72"/>
      <c r="D3436" s="72"/>
    </row>
    <row r="3437" spans="2:4" ht="12.75" x14ac:dyDescent="0.2">
      <c r="B3437" s="72"/>
      <c r="C3437" s="72"/>
      <c r="D3437" s="72"/>
    </row>
    <row r="3438" spans="2:4" ht="12.75" x14ac:dyDescent="0.2">
      <c r="B3438" s="72"/>
      <c r="C3438" s="72"/>
      <c r="D3438" s="72"/>
    </row>
    <row r="3439" spans="2:4" ht="12.75" x14ac:dyDescent="0.2">
      <c r="B3439" s="72"/>
      <c r="C3439" s="72"/>
      <c r="D3439" s="72"/>
    </row>
    <row r="3440" spans="2:4" ht="12.75" x14ac:dyDescent="0.2">
      <c r="B3440" s="72"/>
      <c r="C3440" s="72"/>
      <c r="D3440" s="72"/>
    </row>
    <row r="3441" spans="2:4" ht="12.75" x14ac:dyDescent="0.2">
      <c r="B3441" s="72"/>
      <c r="C3441" s="72"/>
      <c r="D3441" s="72"/>
    </row>
    <row r="3442" spans="2:4" ht="12.75" x14ac:dyDescent="0.2">
      <c r="B3442" s="72"/>
      <c r="C3442" s="72"/>
      <c r="D3442" s="72"/>
    </row>
    <row r="3443" spans="2:4" ht="12.75" x14ac:dyDescent="0.2">
      <c r="B3443" s="72"/>
      <c r="C3443" s="72"/>
      <c r="D3443" s="72"/>
    </row>
    <row r="3444" spans="2:4" ht="12.75" x14ac:dyDescent="0.2">
      <c r="B3444" s="72"/>
      <c r="C3444" s="72"/>
      <c r="D3444" s="72"/>
    </row>
    <row r="3445" spans="2:4" ht="12.75" x14ac:dyDescent="0.2">
      <c r="B3445" s="72"/>
      <c r="C3445" s="72"/>
      <c r="D3445" s="72"/>
    </row>
    <row r="3446" spans="2:4" ht="12.75" x14ac:dyDescent="0.2">
      <c r="B3446" s="72"/>
      <c r="C3446" s="72"/>
      <c r="D3446" s="72"/>
    </row>
    <row r="3447" spans="2:4" ht="12.75" x14ac:dyDescent="0.2">
      <c r="B3447" s="72"/>
      <c r="C3447" s="72"/>
      <c r="D3447" s="72"/>
    </row>
    <row r="3448" spans="2:4" ht="12.75" x14ac:dyDescent="0.2">
      <c r="B3448" s="72"/>
      <c r="C3448" s="72"/>
      <c r="D3448" s="72"/>
    </row>
    <row r="3449" spans="2:4" ht="12.75" x14ac:dyDescent="0.2">
      <c r="B3449" s="72"/>
      <c r="C3449" s="72"/>
      <c r="D3449" s="72"/>
    </row>
    <row r="3450" spans="2:4" ht="12.75" x14ac:dyDescent="0.2">
      <c r="B3450" s="72"/>
      <c r="C3450" s="72"/>
      <c r="D3450" s="72"/>
    </row>
    <row r="3451" spans="2:4" ht="12.75" x14ac:dyDescent="0.2">
      <c r="B3451" s="72"/>
      <c r="C3451" s="72"/>
      <c r="D3451" s="72"/>
    </row>
    <row r="3452" spans="2:4" ht="12.75" x14ac:dyDescent="0.2">
      <c r="B3452" s="72"/>
      <c r="C3452" s="72"/>
      <c r="D3452" s="72"/>
    </row>
    <row r="3453" spans="2:4" ht="12.75" x14ac:dyDescent="0.2">
      <c r="B3453" s="72"/>
      <c r="C3453" s="72"/>
      <c r="D3453" s="72"/>
    </row>
    <row r="3454" spans="2:4" ht="12.75" x14ac:dyDescent="0.2">
      <c r="B3454" s="72"/>
      <c r="C3454" s="72"/>
      <c r="D3454" s="72"/>
    </row>
    <row r="3455" spans="2:4" ht="12.75" x14ac:dyDescent="0.2">
      <c r="B3455" s="72"/>
      <c r="C3455" s="72"/>
      <c r="D3455" s="72"/>
    </row>
    <row r="3456" spans="2:4" ht="12.75" x14ac:dyDescent="0.2">
      <c r="B3456" s="72"/>
      <c r="C3456" s="72"/>
      <c r="D3456" s="72"/>
    </row>
    <row r="3457" spans="2:4" ht="12.75" x14ac:dyDescent="0.2">
      <c r="B3457" s="72"/>
      <c r="C3457" s="72"/>
      <c r="D3457" s="72"/>
    </row>
    <row r="3458" spans="2:4" ht="12.75" x14ac:dyDescent="0.2">
      <c r="B3458" s="72"/>
      <c r="C3458" s="72"/>
      <c r="D3458" s="72"/>
    </row>
    <row r="3459" spans="2:4" ht="12.75" x14ac:dyDescent="0.2">
      <c r="B3459" s="72"/>
      <c r="C3459" s="72"/>
      <c r="D3459" s="72"/>
    </row>
    <row r="3460" spans="2:4" ht="12.75" x14ac:dyDescent="0.2">
      <c r="B3460" s="72"/>
      <c r="C3460" s="72"/>
      <c r="D3460" s="72"/>
    </row>
    <row r="3461" spans="2:4" ht="12.75" x14ac:dyDescent="0.2">
      <c r="B3461" s="72"/>
      <c r="C3461" s="72"/>
      <c r="D3461" s="72"/>
    </row>
    <row r="3462" spans="2:4" ht="12.75" x14ac:dyDescent="0.2">
      <c r="B3462" s="72"/>
      <c r="C3462" s="72"/>
      <c r="D3462" s="72"/>
    </row>
    <row r="3463" spans="2:4" ht="12.75" x14ac:dyDescent="0.2">
      <c r="B3463" s="72"/>
      <c r="C3463" s="72"/>
      <c r="D3463" s="72"/>
    </row>
    <row r="3464" spans="2:4" ht="12.75" x14ac:dyDescent="0.2">
      <c r="B3464" s="72"/>
      <c r="C3464" s="72"/>
      <c r="D3464" s="72"/>
    </row>
    <row r="3465" spans="2:4" ht="12.75" x14ac:dyDescent="0.2">
      <c r="B3465" s="72"/>
      <c r="C3465" s="72"/>
      <c r="D3465" s="72"/>
    </row>
    <row r="3466" spans="2:4" ht="12.75" x14ac:dyDescent="0.2">
      <c r="B3466" s="72"/>
      <c r="C3466" s="72"/>
      <c r="D3466" s="72"/>
    </row>
    <row r="3467" spans="2:4" ht="12.75" x14ac:dyDescent="0.2">
      <c r="B3467" s="72"/>
      <c r="C3467" s="72"/>
      <c r="D3467" s="72"/>
    </row>
    <row r="3468" spans="2:4" ht="12.75" x14ac:dyDescent="0.2">
      <c r="B3468" s="72"/>
      <c r="C3468" s="72"/>
      <c r="D3468" s="72"/>
    </row>
    <row r="3469" spans="2:4" ht="12.75" x14ac:dyDescent="0.2">
      <c r="B3469" s="72"/>
      <c r="C3469" s="72"/>
      <c r="D3469" s="72"/>
    </row>
    <row r="3470" spans="2:4" ht="12.75" x14ac:dyDescent="0.2">
      <c r="B3470" s="72"/>
      <c r="C3470" s="72"/>
      <c r="D3470" s="72"/>
    </row>
    <row r="3471" spans="2:4" ht="12.75" x14ac:dyDescent="0.2">
      <c r="B3471" s="72"/>
      <c r="C3471" s="72"/>
      <c r="D3471" s="72"/>
    </row>
    <row r="3472" spans="2:4" ht="12.75" x14ac:dyDescent="0.2">
      <c r="B3472" s="72"/>
      <c r="C3472" s="72"/>
      <c r="D3472" s="72"/>
    </row>
    <row r="3473" spans="2:4" ht="12.75" x14ac:dyDescent="0.2">
      <c r="B3473" s="72"/>
      <c r="C3473" s="72"/>
      <c r="D3473" s="72"/>
    </row>
    <row r="3474" spans="2:4" ht="12.75" x14ac:dyDescent="0.2">
      <c r="B3474" s="72"/>
      <c r="C3474" s="72"/>
      <c r="D3474" s="72"/>
    </row>
    <row r="3475" spans="2:4" ht="12.75" x14ac:dyDescent="0.2">
      <c r="B3475" s="72"/>
      <c r="C3475" s="72"/>
      <c r="D3475" s="72"/>
    </row>
    <row r="3476" spans="2:4" ht="12.75" x14ac:dyDescent="0.2">
      <c r="B3476" s="72"/>
      <c r="C3476" s="72"/>
      <c r="D3476" s="72"/>
    </row>
    <row r="3477" spans="2:4" ht="12.75" x14ac:dyDescent="0.2">
      <c r="B3477" s="72"/>
      <c r="C3477" s="72"/>
      <c r="D3477" s="72"/>
    </row>
    <row r="3478" spans="2:4" ht="12.75" x14ac:dyDescent="0.2">
      <c r="B3478" s="72"/>
      <c r="C3478" s="72"/>
      <c r="D3478" s="72"/>
    </row>
    <row r="3479" spans="2:4" ht="12.75" x14ac:dyDescent="0.2">
      <c r="B3479" s="72"/>
      <c r="C3479" s="72"/>
      <c r="D3479" s="72"/>
    </row>
    <row r="3480" spans="2:4" ht="12.75" x14ac:dyDescent="0.2">
      <c r="B3480" s="72"/>
      <c r="C3480" s="72"/>
      <c r="D3480" s="72"/>
    </row>
    <row r="3481" spans="2:4" ht="12.75" x14ac:dyDescent="0.2">
      <c r="B3481" s="72"/>
      <c r="C3481" s="72"/>
      <c r="D3481" s="72"/>
    </row>
    <row r="3482" spans="2:4" ht="12.75" x14ac:dyDescent="0.2">
      <c r="B3482" s="72"/>
      <c r="C3482" s="72"/>
      <c r="D3482" s="72"/>
    </row>
    <row r="3483" spans="2:4" ht="12.75" x14ac:dyDescent="0.2">
      <c r="B3483" s="72"/>
      <c r="C3483" s="72"/>
      <c r="D3483" s="72"/>
    </row>
    <row r="3484" spans="2:4" ht="12.75" x14ac:dyDescent="0.2">
      <c r="B3484" s="72"/>
      <c r="C3484" s="72"/>
      <c r="D3484" s="72"/>
    </row>
    <row r="3485" spans="2:4" ht="12.75" x14ac:dyDescent="0.2">
      <c r="B3485" s="72"/>
      <c r="C3485" s="72"/>
      <c r="D3485" s="72"/>
    </row>
    <row r="3486" spans="2:4" ht="12.75" x14ac:dyDescent="0.2">
      <c r="B3486" s="72"/>
      <c r="C3486" s="72"/>
      <c r="D3486" s="72"/>
    </row>
    <row r="3487" spans="2:4" ht="12.75" x14ac:dyDescent="0.2">
      <c r="B3487" s="72"/>
      <c r="C3487" s="72"/>
      <c r="D3487" s="72"/>
    </row>
    <row r="3488" spans="2:4" ht="12.75" x14ac:dyDescent="0.2">
      <c r="B3488" s="72"/>
      <c r="C3488" s="72"/>
      <c r="D3488" s="72"/>
    </row>
    <row r="3489" spans="2:4" ht="12.75" x14ac:dyDescent="0.2">
      <c r="B3489" s="72"/>
      <c r="C3489" s="72"/>
      <c r="D3489" s="72"/>
    </row>
    <row r="3490" spans="2:4" ht="12.75" x14ac:dyDescent="0.2">
      <c r="B3490" s="72"/>
      <c r="C3490" s="72"/>
      <c r="D3490" s="72"/>
    </row>
    <row r="3491" spans="2:4" ht="12.75" x14ac:dyDescent="0.2">
      <c r="B3491" s="72"/>
      <c r="C3491" s="72"/>
      <c r="D3491" s="72"/>
    </row>
    <row r="3492" spans="2:4" ht="12.75" x14ac:dyDescent="0.2">
      <c r="B3492" s="72"/>
      <c r="C3492" s="72"/>
      <c r="D3492" s="72"/>
    </row>
    <row r="3493" spans="2:4" ht="12.75" x14ac:dyDescent="0.2">
      <c r="B3493" s="72"/>
      <c r="C3493" s="72"/>
      <c r="D3493" s="72"/>
    </row>
    <row r="3494" spans="2:4" ht="12.75" x14ac:dyDescent="0.2">
      <c r="B3494" s="72"/>
      <c r="C3494" s="72"/>
      <c r="D3494" s="72"/>
    </row>
    <row r="3495" spans="2:4" ht="12.75" x14ac:dyDescent="0.2">
      <c r="B3495" s="72"/>
      <c r="C3495" s="72"/>
      <c r="D3495" s="72"/>
    </row>
    <row r="3496" spans="2:4" ht="12.75" x14ac:dyDescent="0.2">
      <c r="B3496" s="72"/>
      <c r="C3496" s="72"/>
      <c r="D3496" s="72"/>
    </row>
    <row r="3497" spans="2:4" ht="12.75" x14ac:dyDescent="0.2">
      <c r="B3497" s="72"/>
      <c r="C3497" s="72"/>
      <c r="D3497" s="72"/>
    </row>
    <row r="3498" spans="2:4" ht="12.75" x14ac:dyDescent="0.2">
      <c r="B3498" s="72"/>
      <c r="C3498" s="72"/>
      <c r="D3498" s="72"/>
    </row>
    <row r="3499" spans="2:4" ht="12.75" x14ac:dyDescent="0.2">
      <c r="B3499" s="72"/>
      <c r="C3499" s="72"/>
      <c r="D3499" s="72"/>
    </row>
    <row r="3500" spans="2:4" ht="12.75" x14ac:dyDescent="0.2">
      <c r="B3500" s="72"/>
      <c r="C3500" s="72"/>
      <c r="D3500" s="72"/>
    </row>
    <row r="3501" spans="2:4" ht="12.75" x14ac:dyDescent="0.2">
      <c r="B3501" s="72"/>
      <c r="C3501" s="72"/>
      <c r="D3501" s="72"/>
    </row>
    <row r="3502" spans="2:4" ht="12.75" x14ac:dyDescent="0.2">
      <c r="B3502" s="72"/>
      <c r="C3502" s="72"/>
      <c r="D3502" s="72"/>
    </row>
    <row r="3503" spans="2:4" ht="12.75" x14ac:dyDescent="0.2">
      <c r="B3503" s="72"/>
      <c r="C3503" s="72"/>
      <c r="D3503" s="72"/>
    </row>
    <row r="3504" spans="2:4" ht="12.75" x14ac:dyDescent="0.2">
      <c r="B3504" s="72"/>
      <c r="C3504" s="72"/>
      <c r="D3504" s="72"/>
    </row>
    <row r="3505" spans="2:4" ht="12.75" x14ac:dyDescent="0.2">
      <c r="B3505" s="72"/>
      <c r="C3505" s="72"/>
      <c r="D3505" s="72"/>
    </row>
    <row r="3506" spans="2:4" ht="12.75" x14ac:dyDescent="0.2">
      <c r="B3506" s="72"/>
      <c r="C3506" s="72"/>
      <c r="D3506" s="72"/>
    </row>
    <row r="3507" spans="2:4" ht="12.75" x14ac:dyDescent="0.2">
      <c r="B3507" s="72"/>
      <c r="C3507" s="72"/>
      <c r="D3507" s="72"/>
    </row>
    <row r="3508" spans="2:4" ht="12.75" x14ac:dyDescent="0.2">
      <c r="B3508" s="72"/>
      <c r="C3508" s="72"/>
      <c r="D3508" s="72"/>
    </row>
    <row r="3509" spans="2:4" ht="12.75" x14ac:dyDescent="0.2">
      <c r="B3509" s="72"/>
      <c r="C3509" s="72"/>
      <c r="D3509" s="72"/>
    </row>
    <row r="3510" spans="2:4" ht="12.75" x14ac:dyDescent="0.2">
      <c r="B3510" s="72"/>
      <c r="C3510" s="72"/>
      <c r="D3510" s="72"/>
    </row>
    <row r="3511" spans="2:4" ht="12.75" x14ac:dyDescent="0.2">
      <c r="B3511" s="72"/>
      <c r="C3511" s="72"/>
      <c r="D3511" s="72"/>
    </row>
    <row r="3512" spans="2:4" ht="12.75" x14ac:dyDescent="0.2">
      <c r="B3512" s="72"/>
      <c r="C3512" s="72"/>
      <c r="D3512" s="72"/>
    </row>
    <row r="3513" spans="2:4" ht="12.75" x14ac:dyDescent="0.2">
      <c r="B3513" s="72"/>
      <c r="C3513" s="72"/>
      <c r="D3513" s="72"/>
    </row>
    <row r="3514" spans="2:4" ht="12.75" x14ac:dyDescent="0.2">
      <c r="B3514" s="72"/>
      <c r="C3514" s="72"/>
      <c r="D3514" s="72"/>
    </row>
    <row r="3515" spans="2:4" ht="12.75" x14ac:dyDescent="0.2">
      <c r="B3515" s="72"/>
      <c r="C3515" s="72"/>
      <c r="D3515" s="72"/>
    </row>
    <row r="3516" spans="2:4" ht="12.75" x14ac:dyDescent="0.2">
      <c r="B3516" s="72"/>
      <c r="C3516" s="72"/>
      <c r="D3516" s="72"/>
    </row>
    <row r="3517" spans="2:4" ht="12.75" x14ac:dyDescent="0.2">
      <c r="B3517" s="72"/>
      <c r="C3517" s="72"/>
      <c r="D3517" s="72"/>
    </row>
    <row r="3518" spans="2:4" ht="12.75" x14ac:dyDescent="0.2">
      <c r="B3518" s="72"/>
      <c r="C3518" s="72"/>
      <c r="D3518" s="72"/>
    </row>
    <row r="3519" spans="2:4" ht="12.75" x14ac:dyDescent="0.2">
      <c r="B3519" s="72"/>
      <c r="C3519" s="72"/>
      <c r="D3519" s="72"/>
    </row>
    <row r="3520" spans="2:4" ht="12.75" x14ac:dyDescent="0.2">
      <c r="B3520" s="72"/>
      <c r="C3520" s="72"/>
      <c r="D3520" s="72"/>
    </row>
    <row r="3521" spans="2:4" ht="12.75" x14ac:dyDescent="0.2">
      <c r="B3521" s="72"/>
      <c r="C3521" s="72"/>
      <c r="D3521" s="72"/>
    </row>
    <row r="3522" spans="2:4" ht="12.75" x14ac:dyDescent="0.2">
      <c r="B3522" s="72"/>
      <c r="C3522" s="72"/>
      <c r="D3522" s="72"/>
    </row>
    <row r="3523" spans="2:4" ht="12.75" x14ac:dyDescent="0.2">
      <c r="B3523" s="72"/>
      <c r="C3523" s="72"/>
      <c r="D3523" s="72"/>
    </row>
    <row r="3524" spans="2:4" ht="12.75" x14ac:dyDescent="0.2">
      <c r="B3524" s="72"/>
      <c r="C3524" s="72"/>
      <c r="D3524" s="72"/>
    </row>
    <row r="3525" spans="2:4" ht="12.75" x14ac:dyDescent="0.2">
      <c r="B3525" s="72"/>
      <c r="C3525" s="72"/>
      <c r="D3525" s="72"/>
    </row>
    <row r="3526" spans="2:4" ht="12.75" x14ac:dyDescent="0.2">
      <c r="B3526" s="72"/>
      <c r="C3526" s="72"/>
      <c r="D3526" s="72"/>
    </row>
    <row r="3527" spans="2:4" ht="12.75" x14ac:dyDescent="0.2">
      <c r="B3527" s="72"/>
      <c r="C3527" s="72"/>
      <c r="D3527" s="72"/>
    </row>
    <row r="3528" spans="2:4" ht="12.75" x14ac:dyDescent="0.2">
      <c r="B3528" s="72"/>
      <c r="C3528" s="72"/>
      <c r="D3528" s="72"/>
    </row>
    <row r="3529" spans="2:4" ht="12.75" x14ac:dyDescent="0.2">
      <c r="B3529" s="72"/>
      <c r="C3529" s="72"/>
      <c r="D3529" s="72"/>
    </row>
    <row r="3530" spans="2:4" ht="12.75" x14ac:dyDescent="0.2">
      <c r="B3530" s="72"/>
      <c r="C3530" s="72"/>
      <c r="D3530" s="72"/>
    </row>
    <row r="3531" spans="2:4" ht="12.75" x14ac:dyDescent="0.2">
      <c r="B3531" s="72"/>
      <c r="C3531" s="72"/>
      <c r="D3531" s="72"/>
    </row>
    <row r="3532" spans="2:4" ht="12.75" x14ac:dyDescent="0.2">
      <c r="B3532" s="72"/>
      <c r="C3532" s="72"/>
      <c r="D3532" s="72"/>
    </row>
    <row r="3533" spans="2:4" ht="12.75" x14ac:dyDescent="0.2">
      <c r="B3533" s="72"/>
      <c r="C3533" s="72"/>
      <c r="D3533" s="72"/>
    </row>
    <row r="3534" spans="2:4" ht="12.75" x14ac:dyDescent="0.2">
      <c r="B3534" s="72"/>
      <c r="C3534" s="72"/>
      <c r="D3534" s="72"/>
    </row>
    <row r="3535" spans="2:4" ht="12.75" x14ac:dyDescent="0.2">
      <c r="B3535" s="72"/>
      <c r="C3535" s="72"/>
      <c r="D3535" s="72"/>
    </row>
    <row r="3536" spans="2:4" ht="12.75" x14ac:dyDescent="0.2">
      <c r="B3536" s="72"/>
      <c r="C3536" s="72"/>
      <c r="D3536" s="72"/>
    </row>
    <row r="3537" spans="2:4" ht="12.75" x14ac:dyDescent="0.2">
      <c r="B3537" s="72"/>
      <c r="C3537" s="72"/>
      <c r="D3537" s="72"/>
    </row>
    <row r="3538" spans="2:4" ht="12.75" x14ac:dyDescent="0.2">
      <c r="B3538" s="72"/>
      <c r="C3538" s="72"/>
      <c r="D3538" s="72"/>
    </row>
    <row r="3539" spans="2:4" ht="12.75" x14ac:dyDescent="0.2">
      <c r="B3539" s="72"/>
      <c r="C3539" s="72"/>
      <c r="D3539" s="72"/>
    </row>
    <row r="3540" spans="2:4" ht="12.75" x14ac:dyDescent="0.2">
      <c r="B3540" s="72"/>
      <c r="C3540" s="72"/>
      <c r="D3540" s="72"/>
    </row>
    <row r="3541" spans="2:4" ht="12.75" x14ac:dyDescent="0.2">
      <c r="B3541" s="72"/>
      <c r="C3541" s="72"/>
      <c r="D3541" s="72"/>
    </row>
    <row r="3542" spans="2:4" ht="12.75" x14ac:dyDescent="0.2">
      <c r="B3542" s="72"/>
      <c r="C3542" s="72"/>
      <c r="D3542" s="72"/>
    </row>
    <row r="3543" spans="2:4" ht="12.75" x14ac:dyDescent="0.2">
      <c r="B3543" s="72"/>
      <c r="C3543" s="72"/>
      <c r="D3543" s="72"/>
    </row>
    <row r="3544" spans="2:4" ht="12.75" x14ac:dyDescent="0.2">
      <c r="B3544" s="72"/>
      <c r="C3544" s="72"/>
      <c r="D3544" s="72"/>
    </row>
    <row r="3545" spans="2:4" ht="12.75" x14ac:dyDescent="0.2">
      <c r="B3545" s="72"/>
      <c r="C3545" s="72"/>
      <c r="D3545" s="72"/>
    </row>
    <row r="3546" spans="2:4" ht="12.75" x14ac:dyDescent="0.2">
      <c r="B3546" s="72"/>
      <c r="C3546" s="72"/>
      <c r="D3546" s="72"/>
    </row>
    <row r="3547" spans="2:4" ht="12.75" x14ac:dyDescent="0.2">
      <c r="B3547" s="72"/>
      <c r="C3547" s="72"/>
      <c r="D3547" s="72"/>
    </row>
    <row r="3548" spans="2:4" ht="12.75" x14ac:dyDescent="0.2">
      <c r="B3548" s="72"/>
      <c r="C3548" s="72"/>
      <c r="D3548" s="72"/>
    </row>
    <row r="3549" spans="2:4" ht="12.75" x14ac:dyDescent="0.2">
      <c r="B3549" s="72"/>
      <c r="C3549" s="72"/>
      <c r="D3549" s="72"/>
    </row>
    <row r="3550" spans="2:4" ht="12.75" x14ac:dyDescent="0.2">
      <c r="B3550" s="72"/>
      <c r="C3550" s="72"/>
      <c r="D3550" s="72"/>
    </row>
    <row r="3551" spans="2:4" ht="12.75" x14ac:dyDescent="0.2">
      <c r="B3551" s="72"/>
      <c r="C3551" s="72"/>
      <c r="D3551" s="72"/>
    </row>
    <row r="3552" spans="2:4" ht="12.75" x14ac:dyDescent="0.2">
      <c r="B3552" s="72"/>
      <c r="C3552" s="72"/>
      <c r="D3552" s="72"/>
    </row>
    <row r="3553" spans="2:4" ht="12.75" x14ac:dyDescent="0.2">
      <c r="B3553" s="72"/>
      <c r="C3553" s="72"/>
      <c r="D3553" s="72"/>
    </row>
    <row r="3554" spans="2:4" ht="12.75" x14ac:dyDescent="0.2">
      <c r="B3554" s="72"/>
      <c r="C3554" s="72"/>
      <c r="D3554" s="72"/>
    </row>
    <row r="3555" spans="2:4" ht="12.75" x14ac:dyDescent="0.2">
      <c r="B3555" s="72"/>
      <c r="C3555" s="72"/>
      <c r="D3555" s="72"/>
    </row>
    <row r="3556" spans="2:4" ht="12.75" x14ac:dyDescent="0.2">
      <c r="B3556" s="72"/>
      <c r="C3556" s="72"/>
      <c r="D3556" s="72"/>
    </row>
    <row r="3557" spans="2:4" ht="12.75" x14ac:dyDescent="0.2">
      <c r="B3557" s="72"/>
      <c r="C3557" s="72"/>
      <c r="D3557" s="72"/>
    </row>
    <row r="3558" spans="2:4" ht="12.75" x14ac:dyDescent="0.2">
      <c r="B3558" s="72"/>
      <c r="C3558" s="72"/>
      <c r="D3558" s="72"/>
    </row>
    <row r="3559" spans="2:4" ht="12.75" x14ac:dyDescent="0.2">
      <c r="B3559" s="72"/>
      <c r="C3559" s="72"/>
      <c r="D3559" s="72"/>
    </row>
    <row r="3560" spans="2:4" ht="12.75" x14ac:dyDescent="0.2">
      <c r="B3560" s="72"/>
      <c r="C3560" s="72"/>
      <c r="D3560" s="72"/>
    </row>
    <row r="3561" spans="2:4" ht="12.75" x14ac:dyDescent="0.2">
      <c r="B3561" s="72"/>
      <c r="C3561" s="72"/>
      <c r="D3561" s="72"/>
    </row>
    <row r="3562" spans="2:4" ht="12.75" x14ac:dyDescent="0.2">
      <c r="B3562" s="72"/>
      <c r="C3562" s="72"/>
      <c r="D3562" s="72"/>
    </row>
    <row r="3563" spans="2:4" ht="12.75" x14ac:dyDescent="0.2">
      <c r="B3563" s="72"/>
      <c r="C3563" s="72"/>
      <c r="D3563" s="72"/>
    </row>
    <row r="3564" spans="2:4" ht="12.75" x14ac:dyDescent="0.2">
      <c r="B3564" s="72"/>
      <c r="C3564" s="72"/>
      <c r="D3564" s="72"/>
    </row>
    <row r="3565" spans="2:4" ht="12.75" x14ac:dyDescent="0.2">
      <c r="B3565" s="72"/>
      <c r="C3565" s="72"/>
      <c r="D3565" s="72"/>
    </row>
    <row r="3566" spans="2:4" ht="12.75" x14ac:dyDescent="0.2">
      <c r="B3566" s="72"/>
      <c r="C3566" s="72"/>
      <c r="D3566" s="72"/>
    </row>
    <row r="3567" spans="2:4" ht="12.75" x14ac:dyDescent="0.2">
      <c r="B3567" s="72"/>
      <c r="C3567" s="72"/>
      <c r="D3567" s="72"/>
    </row>
    <row r="3568" spans="2:4" ht="12.75" x14ac:dyDescent="0.2">
      <c r="B3568" s="72"/>
      <c r="C3568" s="72"/>
      <c r="D3568" s="72"/>
    </row>
    <row r="3569" spans="2:4" ht="12.75" x14ac:dyDescent="0.2">
      <c r="B3569" s="72"/>
      <c r="C3569" s="72"/>
      <c r="D3569" s="72"/>
    </row>
    <row r="3570" spans="2:4" ht="12.75" x14ac:dyDescent="0.2">
      <c r="B3570" s="72"/>
      <c r="C3570" s="72"/>
      <c r="D3570" s="72"/>
    </row>
    <row r="3571" spans="2:4" ht="12.75" x14ac:dyDescent="0.2">
      <c r="B3571" s="72"/>
      <c r="C3571" s="72"/>
      <c r="D3571" s="72"/>
    </row>
    <row r="3572" spans="2:4" ht="12.75" x14ac:dyDescent="0.2">
      <c r="B3572" s="72"/>
      <c r="C3572" s="72"/>
      <c r="D3572" s="72"/>
    </row>
    <row r="3573" spans="2:4" ht="12.75" x14ac:dyDescent="0.2">
      <c r="B3573" s="72"/>
      <c r="C3573" s="72"/>
      <c r="D3573" s="72"/>
    </row>
    <row r="3574" spans="2:4" ht="12.75" x14ac:dyDescent="0.2">
      <c r="B3574" s="72"/>
      <c r="C3574" s="72"/>
      <c r="D3574" s="72"/>
    </row>
    <row r="3575" spans="2:4" ht="12.75" x14ac:dyDescent="0.2">
      <c r="B3575" s="72"/>
      <c r="C3575" s="72"/>
      <c r="D3575" s="72"/>
    </row>
    <row r="3576" spans="2:4" ht="12.75" x14ac:dyDescent="0.2">
      <c r="B3576" s="72"/>
      <c r="C3576" s="72"/>
      <c r="D3576" s="72"/>
    </row>
    <row r="3577" spans="2:4" ht="12.75" x14ac:dyDescent="0.2">
      <c r="B3577" s="72"/>
      <c r="C3577" s="72"/>
      <c r="D3577" s="72"/>
    </row>
    <row r="3578" spans="2:4" ht="12.75" x14ac:dyDescent="0.2">
      <c r="B3578" s="72"/>
      <c r="C3578" s="72"/>
      <c r="D3578" s="72"/>
    </row>
    <row r="3579" spans="2:4" ht="12.75" x14ac:dyDescent="0.2">
      <c r="B3579" s="72"/>
      <c r="C3579" s="72"/>
      <c r="D3579" s="72"/>
    </row>
    <row r="3580" spans="2:4" ht="12.75" x14ac:dyDescent="0.2">
      <c r="B3580" s="72"/>
      <c r="C3580" s="72"/>
      <c r="D3580" s="72"/>
    </row>
    <row r="3581" spans="2:4" ht="12.75" x14ac:dyDescent="0.2">
      <c r="B3581" s="72"/>
      <c r="C3581" s="72"/>
      <c r="D3581" s="72"/>
    </row>
    <row r="3582" spans="2:4" ht="12.75" x14ac:dyDescent="0.2">
      <c r="B3582" s="72"/>
      <c r="C3582" s="72"/>
      <c r="D3582" s="72"/>
    </row>
    <row r="3583" spans="2:4" ht="12.75" x14ac:dyDescent="0.2">
      <c r="B3583" s="72"/>
      <c r="C3583" s="72"/>
      <c r="D3583" s="72"/>
    </row>
    <row r="3584" spans="2:4" ht="12.75" x14ac:dyDescent="0.2">
      <c r="B3584" s="72"/>
      <c r="C3584" s="72"/>
      <c r="D3584" s="72"/>
    </row>
    <row r="3585" spans="2:4" ht="12.75" x14ac:dyDescent="0.2">
      <c r="B3585" s="72"/>
      <c r="C3585" s="72"/>
      <c r="D3585" s="72"/>
    </row>
    <row r="3586" spans="2:4" ht="12.75" x14ac:dyDescent="0.2">
      <c r="B3586" s="72"/>
      <c r="C3586" s="72"/>
      <c r="D3586" s="72"/>
    </row>
    <row r="3587" spans="2:4" ht="12.75" x14ac:dyDescent="0.2">
      <c r="B3587" s="72"/>
      <c r="C3587" s="72"/>
      <c r="D3587" s="72"/>
    </row>
    <row r="3588" spans="2:4" ht="12.75" x14ac:dyDescent="0.2">
      <c r="B3588" s="72"/>
      <c r="C3588" s="72"/>
      <c r="D3588" s="72"/>
    </row>
    <row r="3589" spans="2:4" ht="12.75" x14ac:dyDescent="0.2">
      <c r="B3589" s="72"/>
      <c r="C3589" s="72"/>
      <c r="D3589" s="72"/>
    </row>
    <row r="3590" spans="2:4" ht="12.75" x14ac:dyDescent="0.2">
      <c r="B3590" s="72"/>
      <c r="C3590" s="72"/>
      <c r="D3590" s="72"/>
    </row>
    <row r="3591" spans="2:4" ht="12.75" x14ac:dyDescent="0.2">
      <c r="B3591" s="72"/>
      <c r="C3591" s="72"/>
      <c r="D3591" s="72"/>
    </row>
    <row r="3592" spans="2:4" ht="12.75" x14ac:dyDescent="0.2">
      <c r="B3592" s="72"/>
      <c r="C3592" s="72"/>
      <c r="D3592" s="72"/>
    </row>
    <row r="3593" spans="2:4" ht="12.75" x14ac:dyDescent="0.2">
      <c r="B3593" s="72"/>
      <c r="C3593" s="72"/>
      <c r="D3593" s="72"/>
    </row>
    <row r="3594" spans="2:4" ht="12.75" x14ac:dyDescent="0.2">
      <c r="B3594" s="72"/>
      <c r="C3594" s="72"/>
      <c r="D3594" s="72"/>
    </row>
    <row r="3595" spans="2:4" ht="12.75" x14ac:dyDescent="0.2">
      <c r="B3595" s="72"/>
      <c r="C3595" s="72"/>
      <c r="D3595" s="72"/>
    </row>
    <row r="3596" spans="2:4" ht="12.75" x14ac:dyDescent="0.2">
      <c r="B3596" s="72"/>
      <c r="C3596" s="72"/>
      <c r="D3596" s="72"/>
    </row>
    <row r="3597" spans="2:4" ht="12.75" x14ac:dyDescent="0.2">
      <c r="B3597" s="72"/>
      <c r="C3597" s="72"/>
      <c r="D3597" s="72"/>
    </row>
    <row r="3598" spans="2:4" ht="12.75" x14ac:dyDescent="0.2">
      <c r="B3598" s="72"/>
      <c r="C3598" s="72"/>
      <c r="D3598" s="72"/>
    </row>
    <row r="3599" spans="2:4" ht="12.75" x14ac:dyDescent="0.2">
      <c r="B3599" s="72"/>
      <c r="C3599" s="72"/>
      <c r="D3599" s="72"/>
    </row>
    <row r="3600" spans="2:4" ht="12.75" x14ac:dyDescent="0.2">
      <c r="B3600" s="72"/>
      <c r="C3600" s="72"/>
      <c r="D3600" s="72"/>
    </row>
    <row r="3601" spans="2:4" ht="12.75" x14ac:dyDescent="0.2">
      <c r="B3601" s="72"/>
      <c r="C3601" s="72"/>
      <c r="D3601" s="72"/>
    </row>
    <row r="3602" spans="2:4" ht="12.75" x14ac:dyDescent="0.2">
      <c r="B3602" s="72"/>
      <c r="C3602" s="72"/>
      <c r="D3602" s="72"/>
    </row>
    <row r="3603" spans="2:4" ht="12.75" x14ac:dyDescent="0.2">
      <c r="B3603" s="72"/>
      <c r="C3603" s="72"/>
      <c r="D3603" s="72"/>
    </row>
    <row r="3604" spans="2:4" ht="12.75" x14ac:dyDescent="0.2">
      <c r="B3604" s="72"/>
      <c r="C3604" s="72"/>
      <c r="D3604" s="72"/>
    </row>
    <row r="3605" spans="2:4" ht="12.75" x14ac:dyDescent="0.2">
      <c r="B3605" s="72"/>
      <c r="C3605" s="72"/>
      <c r="D3605" s="72"/>
    </row>
    <row r="3606" spans="2:4" ht="12.75" x14ac:dyDescent="0.2">
      <c r="B3606" s="72"/>
      <c r="C3606" s="72"/>
      <c r="D3606" s="72"/>
    </row>
    <row r="3607" spans="2:4" ht="12.75" x14ac:dyDescent="0.2">
      <c r="B3607" s="72"/>
      <c r="C3607" s="72"/>
      <c r="D3607" s="72"/>
    </row>
    <row r="3608" spans="2:4" ht="12.75" x14ac:dyDescent="0.2">
      <c r="B3608" s="72"/>
      <c r="C3608" s="72"/>
      <c r="D3608" s="72"/>
    </row>
    <row r="3609" spans="2:4" ht="12.75" x14ac:dyDescent="0.2">
      <c r="B3609" s="72"/>
      <c r="C3609" s="72"/>
      <c r="D3609" s="72"/>
    </row>
    <row r="3610" spans="2:4" ht="12.75" x14ac:dyDescent="0.2">
      <c r="B3610" s="72"/>
      <c r="C3610" s="72"/>
      <c r="D3610" s="72"/>
    </row>
    <row r="3611" spans="2:4" ht="12.75" x14ac:dyDescent="0.2">
      <c r="B3611" s="72"/>
      <c r="C3611" s="72"/>
      <c r="D3611" s="72"/>
    </row>
    <row r="3612" spans="2:4" ht="12.75" x14ac:dyDescent="0.2">
      <c r="B3612" s="72"/>
      <c r="C3612" s="72"/>
      <c r="D3612" s="72"/>
    </row>
    <row r="3613" spans="2:4" ht="12.75" x14ac:dyDescent="0.2">
      <c r="B3613" s="72"/>
      <c r="C3613" s="72"/>
      <c r="D3613" s="72"/>
    </row>
    <row r="3614" spans="2:4" ht="12.75" x14ac:dyDescent="0.2">
      <c r="B3614" s="72"/>
      <c r="C3614" s="72"/>
      <c r="D3614" s="72"/>
    </row>
    <row r="3615" spans="2:4" ht="12.75" x14ac:dyDescent="0.2">
      <c r="B3615" s="72"/>
      <c r="C3615" s="72"/>
      <c r="D3615" s="72"/>
    </row>
    <row r="3616" spans="2:4" ht="12.75" x14ac:dyDescent="0.2">
      <c r="B3616" s="72"/>
      <c r="C3616" s="72"/>
      <c r="D3616" s="72"/>
    </row>
    <row r="3617" spans="2:4" ht="12.75" x14ac:dyDescent="0.2">
      <c r="B3617" s="72"/>
      <c r="C3617" s="72"/>
      <c r="D3617" s="72"/>
    </row>
    <row r="3618" spans="2:4" ht="12.75" x14ac:dyDescent="0.2">
      <c r="B3618" s="72"/>
      <c r="C3618" s="72"/>
      <c r="D3618" s="72"/>
    </row>
    <row r="3619" spans="2:4" ht="12.75" x14ac:dyDescent="0.2">
      <c r="B3619" s="72"/>
      <c r="C3619" s="72"/>
      <c r="D3619" s="72"/>
    </row>
    <row r="3620" spans="2:4" ht="12.75" x14ac:dyDescent="0.2">
      <c r="B3620" s="72"/>
      <c r="C3620" s="72"/>
      <c r="D3620" s="72"/>
    </row>
    <row r="3621" spans="2:4" ht="12.75" x14ac:dyDescent="0.2">
      <c r="B3621" s="72"/>
      <c r="C3621" s="72"/>
      <c r="D3621" s="72"/>
    </row>
    <row r="3622" spans="2:4" ht="12.75" x14ac:dyDescent="0.2">
      <c r="B3622" s="72"/>
      <c r="C3622" s="72"/>
      <c r="D3622" s="72"/>
    </row>
    <row r="3623" spans="2:4" ht="12.75" x14ac:dyDescent="0.2">
      <c r="B3623" s="72"/>
      <c r="C3623" s="72"/>
      <c r="D3623" s="72"/>
    </row>
    <row r="3624" spans="2:4" ht="12.75" x14ac:dyDescent="0.2">
      <c r="B3624" s="72"/>
      <c r="C3624" s="72"/>
      <c r="D3624" s="72"/>
    </row>
    <row r="3625" spans="2:4" ht="12.75" x14ac:dyDescent="0.2">
      <c r="B3625" s="72"/>
      <c r="C3625" s="72"/>
      <c r="D3625" s="72"/>
    </row>
    <row r="3626" spans="2:4" ht="12.75" x14ac:dyDescent="0.2">
      <c r="B3626" s="72"/>
      <c r="C3626" s="72"/>
      <c r="D3626" s="72"/>
    </row>
    <row r="3627" spans="2:4" ht="12.75" x14ac:dyDescent="0.2">
      <c r="B3627" s="72"/>
      <c r="C3627" s="72"/>
      <c r="D3627" s="72"/>
    </row>
    <row r="3628" spans="2:4" ht="12.75" x14ac:dyDescent="0.2">
      <c r="B3628" s="72"/>
      <c r="C3628" s="72"/>
      <c r="D3628" s="72"/>
    </row>
    <row r="3629" spans="2:4" ht="12.75" x14ac:dyDescent="0.2">
      <c r="B3629" s="72"/>
      <c r="C3629" s="72"/>
      <c r="D3629" s="72"/>
    </row>
    <row r="3630" spans="2:4" ht="12.75" x14ac:dyDescent="0.2">
      <c r="B3630" s="72"/>
      <c r="C3630" s="72"/>
      <c r="D3630" s="72"/>
    </row>
    <row r="3631" spans="2:4" ht="12.75" x14ac:dyDescent="0.2">
      <c r="B3631" s="72"/>
      <c r="C3631" s="72"/>
      <c r="D3631" s="72"/>
    </row>
    <row r="3632" spans="2:4" ht="12.75" x14ac:dyDescent="0.2">
      <c r="B3632" s="72"/>
      <c r="C3632" s="72"/>
      <c r="D3632" s="72"/>
    </row>
    <row r="3633" spans="2:4" ht="12.75" x14ac:dyDescent="0.2">
      <c r="B3633" s="72"/>
      <c r="C3633" s="72"/>
      <c r="D3633" s="72"/>
    </row>
    <row r="3634" spans="2:4" ht="12.75" x14ac:dyDescent="0.2">
      <c r="B3634" s="72"/>
      <c r="C3634" s="72"/>
      <c r="D3634" s="72"/>
    </row>
    <row r="3635" spans="2:4" ht="12.75" x14ac:dyDescent="0.2">
      <c r="B3635" s="72"/>
      <c r="C3635" s="72"/>
      <c r="D3635" s="72"/>
    </row>
    <row r="3636" spans="2:4" ht="12.75" x14ac:dyDescent="0.2">
      <c r="B3636" s="72"/>
      <c r="C3636" s="72"/>
      <c r="D3636" s="72"/>
    </row>
    <row r="3637" spans="2:4" ht="12.75" x14ac:dyDescent="0.2">
      <c r="B3637" s="72"/>
      <c r="C3637" s="72"/>
      <c r="D3637" s="72"/>
    </row>
    <row r="3638" spans="2:4" ht="12.75" x14ac:dyDescent="0.2">
      <c r="B3638" s="72"/>
      <c r="C3638" s="72"/>
      <c r="D3638" s="72"/>
    </row>
    <row r="3639" spans="2:4" ht="12.75" x14ac:dyDescent="0.2">
      <c r="B3639" s="72"/>
      <c r="C3639" s="72"/>
      <c r="D3639" s="72"/>
    </row>
    <row r="3640" spans="2:4" ht="12.75" x14ac:dyDescent="0.2">
      <c r="B3640" s="72"/>
      <c r="C3640" s="72"/>
      <c r="D3640" s="72"/>
    </row>
    <row r="3641" spans="2:4" ht="12.75" x14ac:dyDescent="0.2">
      <c r="B3641" s="72"/>
      <c r="C3641" s="72"/>
      <c r="D3641" s="72"/>
    </row>
    <row r="3642" spans="2:4" ht="12.75" x14ac:dyDescent="0.2">
      <c r="B3642" s="72"/>
      <c r="C3642" s="72"/>
      <c r="D3642" s="72"/>
    </row>
    <row r="3643" spans="2:4" ht="12.75" x14ac:dyDescent="0.2">
      <c r="B3643" s="72"/>
      <c r="C3643" s="72"/>
      <c r="D3643" s="72"/>
    </row>
    <row r="3644" spans="2:4" ht="12.75" x14ac:dyDescent="0.2">
      <c r="B3644" s="72"/>
      <c r="C3644" s="72"/>
      <c r="D3644" s="72"/>
    </row>
    <row r="3645" spans="2:4" ht="12.75" x14ac:dyDescent="0.2">
      <c r="B3645" s="72"/>
      <c r="C3645" s="72"/>
      <c r="D3645" s="72"/>
    </row>
    <row r="3646" spans="2:4" ht="12.75" x14ac:dyDescent="0.2">
      <c r="B3646" s="72"/>
      <c r="C3646" s="72"/>
      <c r="D3646" s="72"/>
    </row>
    <row r="3647" spans="2:4" ht="12.75" x14ac:dyDescent="0.2">
      <c r="B3647" s="72"/>
      <c r="C3647" s="72"/>
      <c r="D3647" s="72"/>
    </row>
    <row r="3648" spans="2:4" ht="12.75" x14ac:dyDescent="0.2">
      <c r="B3648" s="72"/>
      <c r="C3648" s="72"/>
      <c r="D3648" s="72"/>
    </row>
    <row r="3649" spans="2:4" ht="12.75" x14ac:dyDescent="0.2">
      <c r="B3649" s="72"/>
      <c r="C3649" s="72"/>
      <c r="D3649" s="72"/>
    </row>
    <row r="3650" spans="2:4" ht="12.75" x14ac:dyDescent="0.2">
      <c r="B3650" s="72"/>
      <c r="C3650" s="72"/>
      <c r="D3650" s="72"/>
    </row>
    <row r="3651" spans="2:4" ht="12.75" x14ac:dyDescent="0.2">
      <c r="B3651" s="72"/>
      <c r="C3651" s="72"/>
      <c r="D3651" s="72"/>
    </row>
    <row r="3652" spans="2:4" ht="12.75" x14ac:dyDescent="0.2">
      <c r="B3652" s="72"/>
      <c r="C3652" s="72"/>
      <c r="D3652" s="72"/>
    </row>
    <row r="3653" spans="2:4" ht="12.75" x14ac:dyDescent="0.2">
      <c r="B3653" s="72"/>
      <c r="C3653" s="72"/>
      <c r="D3653" s="72"/>
    </row>
    <row r="3654" spans="2:4" ht="12.75" x14ac:dyDescent="0.2">
      <c r="B3654" s="72"/>
      <c r="C3654" s="72"/>
      <c r="D3654" s="72"/>
    </row>
    <row r="3655" spans="2:4" ht="12.75" x14ac:dyDescent="0.2">
      <c r="B3655" s="72"/>
      <c r="C3655" s="72"/>
      <c r="D3655" s="72"/>
    </row>
    <row r="3656" spans="2:4" ht="12.75" x14ac:dyDescent="0.2">
      <c r="B3656" s="72"/>
      <c r="C3656" s="72"/>
      <c r="D3656" s="72"/>
    </row>
    <row r="3657" spans="2:4" ht="12.75" x14ac:dyDescent="0.2">
      <c r="B3657" s="72"/>
      <c r="C3657" s="72"/>
      <c r="D3657" s="72"/>
    </row>
    <row r="3658" spans="2:4" ht="12.75" x14ac:dyDescent="0.2">
      <c r="B3658" s="72"/>
      <c r="C3658" s="72"/>
      <c r="D3658" s="72"/>
    </row>
    <row r="3659" spans="2:4" ht="12.75" x14ac:dyDescent="0.2">
      <c r="B3659" s="72"/>
      <c r="C3659" s="72"/>
      <c r="D3659" s="72"/>
    </row>
    <row r="3660" spans="2:4" ht="12.75" x14ac:dyDescent="0.2">
      <c r="B3660" s="72"/>
      <c r="C3660" s="72"/>
      <c r="D3660" s="72"/>
    </row>
    <row r="3661" spans="2:4" ht="12.75" x14ac:dyDescent="0.2">
      <c r="B3661" s="72"/>
      <c r="C3661" s="72"/>
      <c r="D3661" s="72"/>
    </row>
    <row r="3662" spans="2:4" ht="12.75" x14ac:dyDescent="0.2">
      <c r="B3662" s="72"/>
      <c r="C3662" s="72"/>
      <c r="D3662" s="72"/>
    </row>
    <row r="3663" spans="2:4" ht="12.75" x14ac:dyDescent="0.2">
      <c r="B3663" s="72"/>
      <c r="C3663" s="72"/>
      <c r="D3663" s="72"/>
    </row>
    <row r="3664" spans="2:4" ht="12.75" x14ac:dyDescent="0.2">
      <c r="B3664" s="72"/>
      <c r="C3664" s="72"/>
      <c r="D3664" s="72"/>
    </row>
    <row r="3665" spans="2:4" ht="12.75" x14ac:dyDescent="0.2">
      <c r="B3665" s="72"/>
      <c r="C3665" s="72"/>
      <c r="D3665" s="72"/>
    </row>
    <row r="3666" spans="2:4" ht="12.75" x14ac:dyDescent="0.2">
      <c r="B3666" s="72"/>
      <c r="C3666" s="72"/>
      <c r="D3666" s="72"/>
    </row>
    <row r="3667" spans="2:4" ht="12.75" x14ac:dyDescent="0.2">
      <c r="B3667" s="72"/>
      <c r="C3667" s="72"/>
      <c r="D3667" s="72"/>
    </row>
    <row r="3668" spans="2:4" ht="12.75" x14ac:dyDescent="0.2">
      <c r="B3668" s="72"/>
      <c r="C3668" s="72"/>
      <c r="D3668" s="72"/>
    </row>
    <row r="3669" spans="2:4" ht="12.75" x14ac:dyDescent="0.2">
      <c r="B3669" s="72"/>
      <c r="C3669" s="72"/>
      <c r="D3669" s="72"/>
    </row>
    <row r="3670" spans="2:4" ht="12.75" x14ac:dyDescent="0.2">
      <c r="B3670" s="72"/>
      <c r="C3670" s="72"/>
      <c r="D3670" s="72"/>
    </row>
    <row r="3671" spans="2:4" ht="12.75" x14ac:dyDescent="0.2">
      <c r="B3671" s="72"/>
      <c r="C3671" s="72"/>
      <c r="D3671" s="72"/>
    </row>
    <row r="3672" spans="2:4" ht="12.75" x14ac:dyDescent="0.2">
      <c r="B3672" s="72"/>
      <c r="C3672" s="72"/>
      <c r="D3672" s="72"/>
    </row>
    <row r="3673" spans="2:4" ht="12.75" x14ac:dyDescent="0.2">
      <c r="B3673" s="72"/>
      <c r="C3673" s="72"/>
      <c r="D3673" s="72"/>
    </row>
    <row r="3674" spans="2:4" ht="12.75" x14ac:dyDescent="0.2">
      <c r="B3674" s="72"/>
      <c r="C3674" s="72"/>
      <c r="D3674" s="72"/>
    </row>
    <row r="3675" spans="2:4" ht="12.75" x14ac:dyDescent="0.2">
      <c r="B3675" s="72"/>
      <c r="C3675" s="72"/>
      <c r="D3675" s="72"/>
    </row>
    <row r="3676" spans="2:4" ht="12.75" x14ac:dyDescent="0.2">
      <c r="B3676" s="72"/>
      <c r="C3676" s="72"/>
      <c r="D3676" s="72"/>
    </row>
    <row r="3677" spans="2:4" ht="12.75" x14ac:dyDescent="0.2">
      <c r="B3677" s="72"/>
      <c r="C3677" s="72"/>
      <c r="D3677" s="72"/>
    </row>
    <row r="3678" spans="2:4" ht="12.75" x14ac:dyDescent="0.2">
      <c r="B3678" s="72"/>
      <c r="C3678" s="72"/>
      <c r="D3678" s="72"/>
    </row>
    <row r="3679" spans="2:4" ht="12.75" x14ac:dyDescent="0.2">
      <c r="B3679" s="72"/>
      <c r="C3679" s="72"/>
      <c r="D3679" s="72"/>
    </row>
    <row r="3680" spans="2:4" ht="12.75" x14ac:dyDescent="0.2">
      <c r="B3680" s="72"/>
      <c r="C3680" s="72"/>
      <c r="D3680" s="72"/>
    </row>
    <row r="3681" spans="2:4" ht="12.75" x14ac:dyDescent="0.2">
      <c r="B3681" s="72"/>
      <c r="C3681" s="72"/>
      <c r="D3681" s="72"/>
    </row>
    <row r="3682" spans="2:4" ht="12.75" x14ac:dyDescent="0.2">
      <c r="B3682" s="72"/>
      <c r="C3682" s="72"/>
      <c r="D3682" s="72"/>
    </row>
    <row r="3683" spans="2:4" ht="12.75" x14ac:dyDescent="0.2">
      <c r="B3683" s="72"/>
      <c r="C3683" s="72"/>
      <c r="D3683" s="72"/>
    </row>
    <row r="3684" spans="2:4" ht="12.75" x14ac:dyDescent="0.2">
      <c r="B3684" s="72"/>
      <c r="C3684" s="72"/>
      <c r="D3684" s="72"/>
    </row>
    <row r="3685" spans="2:4" ht="12.75" x14ac:dyDescent="0.2">
      <c r="B3685" s="72"/>
      <c r="C3685" s="72"/>
      <c r="D3685" s="72"/>
    </row>
    <row r="3686" spans="2:4" ht="12.75" x14ac:dyDescent="0.2">
      <c r="B3686" s="72"/>
      <c r="C3686" s="72"/>
      <c r="D3686" s="72"/>
    </row>
    <row r="3687" spans="2:4" ht="12.75" x14ac:dyDescent="0.2">
      <c r="B3687" s="72"/>
      <c r="C3687" s="72"/>
      <c r="D3687" s="72"/>
    </row>
    <row r="3688" spans="2:4" ht="12.75" x14ac:dyDescent="0.2">
      <c r="B3688" s="72"/>
      <c r="C3688" s="72"/>
      <c r="D3688" s="72"/>
    </row>
    <row r="3689" spans="2:4" ht="12.75" x14ac:dyDescent="0.2">
      <c r="B3689" s="72"/>
      <c r="C3689" s="72"/>
      <c r="D3689" s="72"/>
    </row>
    <row r="3690" spans="2:4" ht="12.75" x14ac:dyDescent="0.2">
      <c r="B3690" s="72"/>
      <c r="C3690" s="72"/>
      <c r="D3690" s="72"/>
    </row>
    <row r="3691" spans="2:4" ht="12.75" x14ac:dyDescent="0.2">
      <c r="B3691" s="72"/>
      <c r="C3691" s="72"/>
      <c r="D3691" s="72"/>
    </row>
    <row r="3692" spans="2:4" ht="12.75" x14ac:dyDescent="0.2">
      <c r="B3692" s="72"/>
      <c r="C3692" s="72"/>
      <c r="D3692" s="72"/>
    </row>
    <row r="3693" spans="2:4" ht="12.75" x14ac:dyDescent="0.2">
      <c r="B3693" s="72"/>
      <c r="C3693" s="72"/>
      <c r="D3693" s="72"/>
    </row>
    <row r="3694" spans="2:4" ht="12.75" x14ac:dyDescent="0.2">
      <c r="B3694" s="72"/>
      <c r="C3694" s="72"/>
      <c r="D3694" s="72"/>
    </row>
    <row r="3695" spans="2:4" ht="12.75" x14ac:dyDescent="0.2">
      <c r="B3695" s="72"/>
      <c r="C3695" s="72"/>
      <c r="D3695" s="72"/>
    </row>
    <row r="3696" spans="2:4" ht="12.75" x14ac:dyDescent="0.2">
      <c r="B3696" s="72"/>
      <c r="C3696" s="72"/>
      <c r="D3696" s="72"/>
    </row>
    <row r="3697" spans="2:4" ht="12.75" x14ac:dyDescent="0.2">
      <c r="B3697" s="72"/>
      <c r="C3697" s="72"/>
      <c r="D3697" s="72"/>
    </row>
    <row r="3698" spans="2:4" ht="12.75" x14ac:dyDescent="0.2">
      <c r="B3698" s="72"/>
      <c r="C3698" s="72"/>
      <c r="D3698" s="72"/>
    </row>
    <row r="3699" spans="2:4" ht="12.75" x14ac:dyDescent="0.2">
      <c r="B3699" s="72"/>
      <c r="C3699" s="72"/>
      <c r="D3699" s="72"/>
    </row>
    <row r="3700" spans="2:4" ht="12.75" x14ac:dyDescent="0.2">
      <c r="B3700" s="72"/>
      <c r="C3700" s="72"/>
      <c r="D3700" s="72"/>
    </row>
    <row r="3701" spans="2:4" ht="12.75" x14ac:dyDescent="0.2">
      <c r="B3701" s="72"/>
      <c r="C3701" s="72"/>
      <c r="D3701" s="72"/>
    </row>
    <row r="3702" spans="2:4" ht="12.75" x14ac:dyDescent="0.2">
      <c r="B3702" s="72"/>
      <c r="C3702" s="72"/>
      <c r="D3702" s="72"/>
    </row>
    <row r="3703" spans="2:4" ht="12.75" x14ac:dyDescent="0.2">
      <c r="B3703" s="72"/>
      <c r="C3703" s="72"/>
      <c r="D3703" s="72"/>
    </row>
    <row r="3704" spans="2:4" ht="12.75" x14ac:dyDescent="0.2">
      <c r="B3704" s="72"/>
      <c r="C3704" s="72"/>
      <c r="D3704" s="72"/>
    </row>
    <row r="3705" spans="2:4" ht="12.75" x14ac:dyDescent="0.2">
      <c r="B3705" s="72"/>
      <c r="C3705" s="72"/>
      <c r="D3705" s="72"/>
    </row>
    <row r="3706" spans="2:4" ht="12.75" x14ac:dyDescent="0.2">
      <c r="B3706" s="72"/>
      <c r="C3706" s="72"/>
      <c r="D3706" s="72"/>
    </row>
    <row r="3707" spans="2:4" ht="12.75" x14ac:dyDescent="0.2">
      <c r="B3707" s="72"/>
      <c r="C3707" s="72"/>
      <c r="D3707" s="72"/>
    </row>
    <row r="3708" spans="2:4" ht="12.75" x14ac:dyDescent="0.2">
      <c r="B3708" s="72"/>
      <c r="C3708" s="72"/>
      <c r="D3708" s="72"/>
    </row>
    <row r="3709" spans="2:4" ht="12.75" x14ac:dyDescent="0.2">
      <c r="B3709" s="72"/>
      <c r="C3709" s="72"/>
      <c r="D3709" s="72"/>
    </row>
    <row r="3710" spans="2:4" ht="12.75" x14ac:dyDescent="0.2">
      <c r="B3710" s="72"/>
      <c r="C3710" s="72"/>
      <c r="D3710" s="72"/>
    </row>
    <row r="3711" spans="2:4" ht="12.75" x14ac:dyDescent="0.2">
      <c r="B3711" s="72"/>
      <c r="C3711" s="72"/>
      <c r="D3711" s="72"/>
    </row>
    <row r="3712" spans="2:4" ht="12.75" x14ac:dyDescent="0.2">
      <c r="B3712" s="72"/>
      <c r="C3712" s="72"/>
      <c r="D3712" s="72"/>
    </row>
    <row r="3713" spans="2:4" ht="12.75" x14ac:dyDescent="0.2">
      <c r="B3713" s="72"/>
      <c r="C3713" s="72"/>
      <c r="D3713" s="72"/>
    </row>
    <row r="3714" spans="2:4" ht="12.75" x14ac:dyDescent="0.2">
      <c r="B3714" s="72"/>
      <c r="C3714" s="72"/>
      <c r="D3714" s="72"/>
    </row>
    <row r="3715" spans="2:4" ht="12.75" x14ac:dyDescent="0.2">
      <c r="B3715" s="72"/>
      <c r="C3715" s="72"/>
      <c r="D3715" s="72"/>
    </row>
    <row r="3716" spans="2:4" ht="12.75" x14ac:dyDescent="0.2">
      <c r="B3716" s="72"/>
      <c r="C3716" s="72"/>
      <c r="D3716" s="72"/>
    </row>
    <row r="3717" spans="2:4" ht="12.75" x14ac:dyDescent="0.2">
      <c r="B3717" s="72"/>
      <c r="C3717" s="72"/>
      <c r="D3717" s="72"/>
    </row>
    <row r="3718" spans="2:4" ht="12.75" x14ac:dyDescent="0.2">
      <c r="B3718" s="72"/>
      <c r="C3718" s="72"/>
      <c r="D3718" s="72"/>
    </row>
    <row r="3719" spans="2:4" ht="12.75" x14ac:dyDescent="0.2">
      <c r="B3719" s="72"/>
      <c r="C3719" s="72"/>
      <c r="D3719" s="72"/>
    </row>
    <row r="3720" spans="2:4" ht="12.75" x14ac:dyDescent="0.2">
      <c r="B3720" s="72"/>
      <c r="C3720" s="72"/>
      <c r="D3720" s="72"/>
    </row>
    <row r="3721" spans="2:4" ht="12.75" x14ac:dyDescent="0.2">
      <c r="B3721" s="72"/>
      <c r="C3721" s="72"/>
      <c r="D3721" s="72"/>
    </row>
    <row r="3722" spans="2:4" ht="12.75" x14ac:dyDescent="0.2">
      <c r="B3722" s="72"/>
      <c r="C3722" s="72"/>
      <c r="D3722" s="72"/>
    </row>
    <row r="3723" spans="2:4" ht="12.75" x14ac:dyDescent="0.2">
      <c r="B3723" s="72"/>
      <c r="C3723" s="72"/>
      <c r="D3723" s="72"/>
    </row>
    <row r="3724" spans="2:4" ht="12.75" x14ac:dyDescent="0.2">
      <c r="B3724" s="72"/>
      <c r="C3724" s="72"/>
      <c r="D3724" s="72"/>
    </row>
    <row r="3725" spans="2:4" ht="12.75" x14ac:dyDescent="0.2">
      <c r="B3725" s="72"/>
      <c r="C3725" s="72"/>
      <c r="D3725" s="72"/>
    </row>
    <row r="3726" spans="2:4" ht="12.75" x14ac:dyDescent="0.2">
      <c r="B3726" s="72"/>
      <c r="C3726" s="72"/>
      <c r="D3726" s="72"/>
    </row>
    <row r="3727" spans="2:4" ht="12.75" x14ac:dyDescent="0.2">
      <c r="B3727" s="72"/>
      <c r="C3727" s="72"/>
      <c r="D3727" s="72"/>
    </row>
    <row r="3728" spans="2:4" ht="12.75" x14ac:dyDescent="0.2">
      <c r="B3728" s="72"/>
      <c r="C3728" s="72"/>
      <c r="D3728" s="72"/>
    </row>
    <row r="3729" spans="2:4" ht="12.75" x14ac:dyDescent="0.2">
      <c r="B3729" s="72"/>
      <c r="C3729" s="72"/>
      <c r="D3729" s="72"/>
    </row>
    <row r="3730" spans="2:4" ht="12.75" x14ac:dyDescent="0.2">
      <c r="B3730" s="72"/>
      <c r="C3730" s="72"/>
      <c r="D3730" s="72"/>
    </row>
    <row r="3731" spans="2:4" ht="12.75" x14ac:dyDescent="0.2">
      <c r="B3731" s="72"/>
      <c r="C3731" s="72"/>
      <c r="D3731" s="72"/>
    </row>
    <row r="3732" spans="2:4" ht="12.75" x14ac:dyDescent="0.2">
      <c r="B3732" s="72"/>
      <c r="C3732" s="72"/>
      <c r="D3732" s="72"/>
    </row>
    <row r="3733" spans="2:4" ht="12.75" x14ac:dyDescent="0.2">
      <c r="B3733" s="72"/>
      <c r="C3733" s="72"/>
      <c r="D3733" s="72"/>
    </row>
    <row r="3734" spans="2:4" ht="12.75" x14ac:dyDescent="0.2">
      <c r="B3734" s="72"/>
      <c r="C3734" s="72"/>
      <c r="D3734" s="72"/>
    </row>
    <row r="3735" spans="2:4" ht="12.75" x14ac:dyDescent="0.2">
      <c r="B3735" s="72"/>
      <c r="C3735" s="72"/>
      <c r="D3735" s="72"/>
    </row>
    <row r="3736" spans="2:4" ht="12.75" x14ac:dyDescent="0.2">
      <c r="B3736" s="72"/>
      <c r="C3736" s="72"/>
      <c r="D3736" s="72"/>
    </row>
    <row r="3737" spans="2:4" ht="12.75" x14ac:dyDescent="0.2">
      <c r="B3737" s="72"/>
      <c r="C3737" s="72"/>
      <c r="D3737" s="72"/>
    </row>
    <row r="3738" spans="2:4" ht="12.75" x14ac:dyDescent="0.2">
      <c r="B3738" s="72"/>
      <c r="C3738" s="72"/>
      <c r="D3738" s="72"/>
    </row>
    <row r="3739" spans="2:4" ht="12.75" x14ac:dyDescent="0.2">
      <c r="B3739" s="72"/>
      <c r="C3739" s="72"/>
      <c r="D3739" s="72"/>
    </row>
    <row r="3740" spans="2:4" ht="12.75" x14ac:dyDescent="0.2">
      <c r="B3740" s="72"/>
      <c r="C3740" s="72"/>
      <c r="D3740" s="72"/>
    </row>
    <row r="3741" spans="2:4" ht="12.75" x14ac:dyDescent="0.2">
      <c r="B3741" s="72"/>
      <c r="C3741" s="72"/>
      <c r="D3741" s="72"/>
    </row>
    <row r="3742" spans="2:4" ht="12.75" x14ac:dyDescent="0.2">
      <c r="B3742" s="72"/>
      <c r="C3742" s="72"/>
      <c r="D3742" s="72"/>
    </row>
    <row r="3743" spans="2:4" ht="12.75" x14ac:dyDescent="0.2">
      <c r="B3743" s="72"/>
      <c r="C3743" s="72"/>
      <c r="D3743" s="72"/>
    </row>
    <row r="3744" spans="2:4" ht="12.75" x14ac:dyDescent="0.2">
      <c r="B3744" s="72"/>
      <c r="C3744" s="72"/>
      <c r="D3744" s="72"/>
    </row>
    <row r="3745" spans="2:4" ht="12.75" x14ac:dyDescent="0.2">
      <c r="B3745" s="72"/>
      <c r="C3745" s="72"/>
      <c r="D3745" s="72"/>
    </row>
    <row r="3746" spans="2:4" ht="12.75" x14ac:dyDescent="0.2">
      <c r="B3746" s="72"/>
      <c r="C3746" s="72"/>
      <c r="D3746" s="72"/>
    </row>
    <row r="3747" spans="2:4" ht="12.75" x14ac:dyDescent="0.2">
      <c r="B3747" s="72"/>
      <c r="C3747" s="72"/>
      <c r="D3747" s="72"/>
    </row>
    <row r="3748" spans="2:4" ht="12.75" x14ac:dyDescent="0.2">
      <c r="B3748" s="72"/>
      <c r="C3748" s="72"/>
      <c r="D3748" s="72"/>
    </row>
    <row r="3749" spans="2:4" ht="12.75" x14ac:dyDescent="0.2">
      <c r="B3749" s="72"/>
      <c r="C3749" s="72"/>
      <c r="D3749" s="72"/>
    </row>
    <row r="3750" spans="2:4" ht="12.75" x14ac:dyDescent="0.2">
      <c r="B3750" s="72"/>
      <c r="C3750" s="72"/>
      <c r="D3750" s="72"/>
    </row>
    <row r="3751" spans="2:4" ht="12.75" x14ac:dyDescent="0.2">
      <c r="B3751" s="72"/>
      <c r="C3751" s="72"/>
      <c r="D3751" s="72"/>
    </row>
    <row r="3752" spans="2:4" ht="12.75" x14ac:dyDescent="0.2">
      <c r="B3752" s="72"/>
      <c r="C3752" s="72"/>
      <c r="D3752" s="72"/>
    </row>
    <row r="3753" spans="2:4" ht="12.75" x14ac:dyDescent="0.2">
      <c r="B3753" s="72"/>
      <c r="C3753" s="72"/>
      <c r="D3753" s="72"/>
    </row>
    <row r="3754" spans="2:4" ht="12.75" x14ac:dyDescent="0.2">
      <c r="B3754" s="72"/>
      <c r="C3754" s="72"/>
      <c r="D3754" s="72"/>
    </row>
    <row r="3755" spans="2:4" ht="12.75" x14ac:dyDescent="0.2">
      <c r="B3755" s="72"/>
      <c r="C3755" s="72"/>
      <c r="D3755" s="72"/>
    </row>
    <row r="3756" spans="2:4" ht="12.75" x14ac:dyDescent="0.2">
      <c r="B3756" s="72"/>
      <c r="C3756" s="72"/>
      <c r="D3756" s="72"/>
    </row>
    <row r="3757" spans="2:4" ht="12.75" x14ac:dyDescent="0.2">
      <c r="B3757" s="72"/>
      <c r="C3757" s="72"/>
      <c r="D3757" s="72"/>
    </row>
    <row r="3758" spans="2:4" ht="12.75" x14ac:dyDescent="0.2">
      <c r="B3758" s="72"/>
      <c r="C3758" s="72"/>
      <c r="D3758" s="72"/>
    </row>
    <row r="3759" spans="2:4" ht="12.75" x14ac:dyDescent="0.2">
      <c r="B3759" s="72"/>
      <c r="C3759" s="72"/>
      <c r="D3759" s="72"/>
    </row>
    <row r="3760" spans="2:4" ht="12.75" x14ac:dyDescent="0.2">
      <c r="B3760" s="72"/>
      <c r="C3760" s="72"/>
      <c r="D3760" s="72"/>
    </row>
    <row r="3761" spans="2:4" ht="12.75" x14ac:dyDescent="0.2">
      <c r="B3761" s="72"/>
      <c r="C3761" s="72"/>
      <c r="D3761" s="72"/>
    </row>
    <row r="3762" spans="2:4" ht="12.75" x14ac:dyDescent="0.2">
      <c r="B3762" s="72"/>
      <c r="C3762" s="72"/>
      <c r="D3762" s="72"/>
    </row>
    <row r="3763" spans="2:4" ht="12.75" x14ac:dyDescent="0.2">
      <c r="B3763" s="72"/>
      <c r="C3763" s="72"/>
      <c r="D3763" s="72"/>
    </row>
    <row r="3764" spans="2:4" ht="12.75" x14ac:dyDescent="0.2">
      <c r="B3764" s="72"/>
      <c r="C3764" s="72"/>
      <c r="D3764" s="72"/>
    </row>
    <row r="3765" spans="2:4" ht="12.75" x14ac:dyDescent="0.2">
      <c r="B3765" s="72"/>
      <c r="C3765" s="72"/>
      <c r="D3765" s="72"/>
    </row>
    <row r="3766" spans="2:4" ht="12.75" x14ac:dyDescent="0.2">
      <c r="B3766" s="72"/>
      <c r="C3766" s="72"/>
      <c r="D3766" s="72"/>
    </row>
    <row r="3767" spans="2:4" ht="12.75" x14ac:dyDescent="0.2">
      <c r="B3767" s="72"/>
      <c r="C3767" s="72"/>
      <c r="D3767" s="72"/>
    </row>
    <row r="3768" spans="2:4" ht="12.75" x14ac:dyDescent="0.2">
      <c r="B3768" s="72"/>
      <c r="C3768" s="72"/>
      <c r="D3768" s="72"/>
    </row>
    <row r="3769" spans="2:4" ht="12.75" x14ac:dyDescent="0.2">
      <c r="B3769" s="72"/>
      <c r="C3769" s="72"/>
      <c r="D3769" s="72"/>
    </row>
    <row r="3770" spans="2:4" ht="12.75" x14ac:dyDescent="0.2">
      <c r="B3770" s="72"/>
      <c r="C3770" s="72"/>
      <c r="D3770" s="72"/>
    </row>
    <row r="3771" spans="2:4" ht="12.75" x14ac:dyDescent="0.2">
      <c r="B3771" s="72"/>
      <c r="C3771" s="72"/>
      <c r="D3771" s="72"/>
    </row>
    <row r="3772" spans="2:4" ht="12.75" x14ac:dyDescent="0.2">
      <c r="B3772" s="72"/>
      <c r="C3772" s="72"/>
      <c r="D3772" s="72"/>
    </row>
    <row r="3773" spans="2:4" ht="12.75" x14ac:dyDescent="0.2">
      <c r="B3773" s="72"/>
      <c r="C3773" s="72"/>
      <c r="D3773" s="72"/>
    </row>
    <row r="3774" spans="2:4" ht="12.75" x14ac:dyDescent="0.2">
      <c r="B3774" s="72"/>
      <c r="C3774" s="72"/>
      <c r="D3774" s="72"/>
    </row>
    <row r="3775" spans="2:4" ht="12.75" x14ac:dyDescent="0.2">
      <c r="B3775" s="72"/>
      <c r="C3775" s="72"/>
      <c r="D3775" s="72"/>
    </row>
    <row r="3776" spans="2:4" ht="12.75" x14ac:dyDescent="0.2">
      <c r="B3776" s="72"/>
      <c r="C3776" s="72"/>
      <c r="D3776" s="72"/>
    </row>
    <row r="3777" spans="2:4" ht="12.75" x14ac:dyDescent="0.2">
      <c r="B3777" s="72"/>
      <c r="C3777" s="72"/>
      <c r="D3777" s="72"/>
    </row>
    <row r="3778" spans="2:4" ht="12.75" x14ac:dyDescent="0.2">
      <c r="B3778" s="72"/>
      <c r="C3778" s="72"/>
      <c r="D3778" s="72"/>
    </row>
    <row r="3779" spans="2:4" ht="12.75" x14ac:dyDescent="0.2">
      <c r="B3779" s="72"/>
      <c r="C3779" s="72"/>
      <c r="D3779" s="72"/>
    </row>
    <row r="3780" spans="2:4" ht="12.75" x14ac:dyDescent="0.2">
      <c r="B3780" s="72"/>
      <c r="C3780" s="72"/>
      <c r="D3780" s="72"/>
    </row>
    <row r="3781" spans="2:4" ht="12.75" x14ac:dyDescent="0.2">
      <c r="B3781" s="72"/>
      <c r="C3781" s="72"/>
      <c r="D3781" s="72"/>
    </row>
    <row r="3782" spans="2:4" ht="12.75" x14ac:dyDescent="0.2">
      <c r="B3782" s="72"/>
      <c r="C3782" s="72"/>
      <c r="D3782" s="72"/>
    </row>
    <row r="3783" spans="2:4" ht="12.75" x14ac:dyDescent="0.2">
      <c r="B3783" s="72"/>
      <c r="C3783" s="72"/>
      <c r="D3783" s="72"/>
    </row>
    <row r="3784" spans="2:4" ht="12.75" x14ac:dyDescent="0.2">
      <c r="B3784" s="72"/>
      <c r="C3784" s="72"/>
      <c r="D3784" s="72"/>
    </row>
    <row r="3785" spans="2:4" ht="12.75" x14ac:dyDescent="0.2">
      <c r="B3785" s="72"/>
      <c r="C3785" s="72"/>
      <c r="D3785" s="72"/>
    </row>
    <row r="3786" spans="2:4" ht="12.75" x14ac:dyDescent="0.2">
      <c r="B3786" s="72"/>
      <c r="C3786" s="72"/>
      <c r="D3786" s="72"/>
    </row>
    <row r="3787" spans="2:4" ht="12.75" x14ac:dyDescent="0.2">
      <c r="B3787" s="72"/>
      <c r="C3787" s="72"/>
      <c r="D3787" s="72"/>
    </row>
    <row r="3788" spans="2:4" ht="12.75" x14ac:dyDescent="0.2">
      <c r="B3788" s="72"/>
      <c r="C3788" s="72"/>
      <c r="D3788" s="72"/>
    </row>
    <row r="3789" spans="2:4" ht="12.75" x14ac:dyDescent="0.2">
      <c r="B3789" s="72"/>
      <c r="C3789" s="72"/>
      <c r="D3789" s="72"/>
    </row>
    <row r="3790" spans="2:4" ht="12.75" x14ac:dyDescent="0.2">
      <c r="B3790" s="72"/>
      <c r="C3790" s="72"/>
      <c r="D3790" s="72"/>
    </row>
    <row r="3791" spans="2:4" ht="12.75" x14ac:dyDescent="0.2">
      <c r="B3791" s="72"/>
      <c r="C3791" s="72"/>
      <c r="D3791" s="72"/>
    </row>
    <row r="3792" spans="2:4" ht="12.75" x14ac:dyDescent="0.2">
      <c r="B3792" s="72"/>
      <c r="C3792" s="72"/>
      <c r="D3792" s="72"/>
    </row>
    <row r="3793" spans="2:4" ht="12.75" x14ac:dyDescent="0.2">
      <c r="B3793" s="72"/>
      <c r="C3793" s="72"/>
      <c r="D3793" s="72"/>
    </row>
    <row r="3794" spans="2:4" ht="12.75" x14ac:dyDescent="0.2">
      <c r="B3794" s="72"/>
      <c r="C3794" s="72"/>
      <c r="D3794" s="72"/>
    </row>
    <row r="3795" spans="2:4" ht="12.75" x14ac:dyDescent="0.2">
      <c r="B3795" s="72"/>
      <c r="C3795" s="72"/>
      <c r="D3795" s="72"/>
    </row>
    <row r="3796" spans="2:4" ht="12.75" x14ac:dyDescent="0.2">
      <c r="B3796" s="72"/>
      <c r="C3796" s="72"/>
      <c r="D3796" s="72"/>
    </row>
    <row r="3797" spans="2:4" ht="12.75" x14ac:dyDescent="0.2">
      <c r="B3797" s="72"/>
      <c r="C3797" s="72"/>
      <c r="D3797" s="72"/>
    </row>
    <row r="3798" spans="2:4" ht="12.75" x14ac:dyDescent="0.2">
      <c r="B3798" s="72"/>
      <c r="C3798" s="72"/>
      <c r="D3798" s="72"/>
    </row>
    <row r="3799" spans="2:4" ht="12.75" x14ac:dyDescent="0.2">
      <c r="B3799" s="72"/>
      <c r="C3799" s="72"/>
      <c r="D3799" s="72"/>
    </row>
    <row r="3800" spans="2:4" ht="12.75" x14ac:dyDescent="0.2">
      <c r="B3800" s="72"/>
      <c r="C3800" s="72"/>
      <c r="D3800" s="72"/>
    </row>
    <row r="3801" spans="2:4" ht="12.75" x14ac:dyDescent="0.2">
      <c r="B3801" s="72"/>
      <c r="C3801" s="72"/>
      <c r="D3801" s="72"/>
    </row>
    <row r="3802" spans="2:4" ht="12.75" x14ac:dyDescent="0.2">
      <c r="B3802" s="72"/>
      <c r="C3802" s="72"/>
      <c r="D3802" s="72"/>
    </row>
    <row r="3803" spans="2:4" ht="12.75" x14ac:dyDescent="0.2">
      <c r="B3803" s="72"/>
      <c r="C3803" s="72"/>
      <c r="D3803" s="72"/>
    </row>
    <row r="3804" spans="2:4" ht="12.75" x14ac:dyDescent="0.2">
      <c r="B3804" s="72"/>
      <c r="C3804" s="72"/>
      <c r="D3804" s="72"/>
    </row>
    <row r="3805" spans="2:4" ht="12.75" x14ac:dyDescent="0.2">
      <c r="B3805" s="72"/>
      <c r="C3805" s="72"/>
      <c r="D3805" s="72"/>
    </row>
    <row r="3806" spans="2:4" ht="12.75" x14ac:dyDescent="0.2">
      <c r="B3806" s="72"/>
      <c r="C3806" s="72"/>
      <c r="D3806" s="72"/>
    </row>
    <row r="3807" spans="2:4" ht="12.75" x14ac:dyDescent="0.2">
      <c r="B3807" s="72"/>
      <c r="C3807" s="72"/>
      <c r="D3807" s="72"/>
    </row>
    <row r="3808" spans="2:4" ht="12.75" x14ac:dyDescent="0.2">
      <c r="B3808" s="72"/>
      <c r="C3808" s="72"/>
      <c r="D3808" s="72"/>
    </row>
    <row r="3809" spans="2:4" ht="12.75" x14ac:dyDescent="0.2">
      <c r="B3809" s="72"/>
      <c r="C3809" s="72"/>
      <c r="D3809" s="72"/>
    </row>
    <row r="3810" spans="2:4" ht="12.75" x14ac:dyDescent="0.2">
      <c r="B3810" s="72"/>
      <c r="C3810" s="72"/>
      <c r="D3810" s="72"/>
    </row>
    <row r="3811" spans="2:4" ht="12.75" x14ac:dyDescent="0.2">
      <c r="B3811" s="72"/>
      <c r="C3811" s="72"/>
      <c r="D3811" s="72"/>
    </row>
    <row r="3812" spans="2:4" ht="12.75" x14ac:dyDescent="0.2">
      <c r="B3812" s="72"/>
      <c r="C3812" s="72"/>
      <c r="D3812" s="72"/>
    </row>
    <row r="3813" spans="2:4" ht="12.75" x14ac:dyDescent="0.2">
      <c r="B3813" s="72"/>
      <c r="C3813" s="72"/>
      <c r="D3813" s="72"/>
    </row>
    <row r="3814" spans="2:4" ht="12.75" x14ac:dyDescent="0.2">
      <c r="B3814" s="72"/>
      <c r="C3814" s="72"/>
      <c r="D3814" s="72"/>
    </row>
    <row r="3815" spans="2:4" ht="12.75" x14ac:dyDescent="0.2">
      <c r="B3815" s="72"/>
      <c r="C3815" s="72"/>
      <c r="D3815" s="72"/>
    </row>
    <row r="3816" spans="2:4" ht="12.75" x14ac:dyDescent="0.2">
      <c r="B3816" s="72"/>
      <c r="C3816" s="72"/>
      <c r="D3816" s="72"/>
    </row>
    <row r="3817" spans="2:4" ht="12.75" x14ac:dyDescent="0.2">
      <c r="B3817" s="72"/>
      <c r="C3817" s="72"/>
      <c r="D3817" s="72"/>
    </row>
    <row r="3818" spans="2:4" ht="12.75" x14ac:dyDescent="0.2">
      <c r="B3818" s="72"/>
      <c r="C3818" s="72"/>
      <c r="D3818" s="72"/>
    </row>
    <row r="3819" spans="2:4" ht="12.75" x14ac:dyDescent="0.2">
      <c r="B3819" s="72"/>
      <c r="C3819" s="72"/>
      <c r="D3819" s="72"/>
    </row>
    <row r="3820" spans="2:4" ht="12.75" x14ac:dyDescent="0.2">
      <c r="B3820" s="72"/>
      <c r="C3820" s="72"/>
      <c r="D3820" s="72"/>
    </row>
    <row r="3821" spans="2:4" ht="12.75" x14ac:dyDescent="0.2">
      <c r="B3821" s="72"/>
      <c r="C3821" s="72"/>
      <c r="D3821" s="72"/>
    </row>
    <row r="3822" spans="2:4" ht="12.75" x14ac:dyDescent="0.2">
      <c r="B3822" s="72"/>
      <c r="C3822" s="72"/>
      <c r="D3822" s="72"/>
    </row>
    <row r="3823" spans="2:4" ht="12.75" x14ac:dyDescent="0.2">
      <c r="B3823" s="72"/>
      <c r="C3823" s="72"/>
      <c r="D3823" s="72"/>
    </row>
    <row r="3824" spans="2:4" ht="12.75" x14ac:dyDescent="0.2">
      <c r="B3824" s="72"/>
      <c r="C3824" s="72"/>
      <c r="D3824" s="72"/>
    </row>
    <row r="3825" spans="2:4" ht="12.75" x14ac:dyDescent="0.2">
      <c r="B3825" s="72"/>
      <c r="C3825" s="72"/>
      <c r="D3825" s="72"/>
    </row>
    <row r="3826" spans="2:4" ht="12.75" x14ac:dyDescent="0.2">
      <c r="B3826" s="72"/>
      <c r="C3826" s="72"/>
      <c r="D3826" s="72"/>
    </row>
    <row r="3827" spans="2:4" ht="12.75" x14ac:dyDescent="0.2">
      <c r="B3827" s="72"/>
      <c r="C3827" s="72"/>
      <c r="D3827" s="72"/>
    </row>
    <row r="3828" spans="2:4" ht="12.75" x14ac:dyDescent="0.2">
      <c r="B3828" s="72"/>
      <c r="C3828" s="72"/>
      <c r="D3828" s="72"/>
    </row>
    <row r="3829" spans="2:4" ht="12.75" x14ac:dyDescent="0.2">
      <c r="B3829" s="72"/>
      <c r="C3829" s="72"/>
      <c r="D3829" s="72"/>
    </row>
    <row r="3830" spans="2:4" ht="12.75" x14ac:dyDescent="0.2">
      <c r="B3830" s="72"/>
      <c r="C3830" s="72"/>
      <c r="D3830" s="72"/>
    </row>
    <row r="3831" spans="2:4" ht="12.75" x14ac:dyDescent="0.2">
      <c r="B3831" s="72"/>
      <c r="C3831" s="72"/>
      <c r="D3831" s="72"/>
    </row>
    <row r="3832" spans="2:4" ht="12.75" x14ac:dyDescent="0.2">
      <c r="B3832" s="72"/>
      <c r="C3832" s="72"/>
      <c r="D3832" s="72"/>
    </row>
    <row r="3833" spans="2:4" ht="12.75" x14ac:dyDescent="0.2">
      <c r="B3833" s="72"/>
      <c r="C3833" s="72"/>
      <c r="D3833" s="72"/>
    </row>
    <row r="3834" spans="2:4" ht="12.75" x14ac:dyDescent="0.2">
      <c r="B3834" s="72"/>
      <c r="C3834" s="72"/>
      <c r="D3834" s="72"/>
    </row>
    <row r="3835" spans="2:4" ht="12.75" x14ac:dyDescent="0.2">
      <c r="B3835" s="72"/>
      <c r="C3835" s="72"/>
      <c r="D3835" s="72"/>
    </row>
    <row r="3836" spans="2:4" ht="12.75" x14ac:dyDescent="0.2">
      <c r="B3836" s="72"/>
      <c r="C3836" s="72"/>
      <c r="D3836" s="72"/>
    </row>
    <row r="3837" spans="2:4" ht="12.75" x14ac:dyDescent="0.2">
      <c r="B3837" s="72"/>
      <c r="C3837" s="72"/>
      <c r="D3837" s="72"/>
    </row>
    <row r="3838" spans="2:4" ht="12.75" x14ac:dyDescent="0.2">
      <c r="B3838" s="72"/>
      <c r="C3838" s="72"/>
      <c r="D3838" s="72"/>
    </row>
    <row r="3839" spans="2:4" ht="12.75" x14ac:dyDescent="0.2">
      <c r="B3839" s="72"/>
      <c r="C3839" s="72"/>
      <c r="D3839" s="72"/>
    </row>
    <row r="3840" spans="2:4" ht="12.75" x14ac:dyDescent="0.2">
      <c r="B3840" s="72"/>
      <c r="C3840" s="72"/>
      <c r="D3840" s="72"/>
    </row>
    <row r="3841" spans="2:4" ht="12.75" x14ac:dyDescent="0.2">
      <c r="B3841" s="72"/>
      <c r="C3841" s="72"/>
      <c r="D3841" s="72"/>
    </row>
    <row r="3842" spans="2:4" ht="12.75" x14ac:dyDescent="0.2">
      <c r="B3842" s="72"/>
      <c r="C3842" s="72"/>
      <c r="D3842" s="72"/>
    </row>
    <row r="3843" spans="2:4" ht="12.75" x14ac:dyDescent="0.2">
      <c r="B3843" s="72"/>
      <c r="C3843" s="72"/>
      <c r="D3843" s="72"/>
    </row>
    <row r="3844" spans="2:4" ht="12.75" x14ac:dyDescent="0.2">
      <c r="B3844" s="72"/>
      <c r="C3844" s="72"/>
      <c r="D3844" s="72"/>
    </row>
    <row r="3845" spans="2:4" ht="12.75" x14ac:dyDescent="0.2">
      <c r="B3845" s="72"/>
      <c r="C3845" s="72"/>
      <c r="D3845" s="72"/>
    </row>
    <row r="3846" spans="2:4" ht="12.75" x14ac:dyDescent="0.2">
      <c r="B3846" s="72"/>
      <c r="C3846" s="72"/>
      <c r="D3846" s="72"/>
    </row>
    <row r="3847" spans="2:4" ht="12.75" x14ac:dyDescent="0.2">
      <c r="B3847" s="72"/>
      <c r="C3847" s="72"/>
      <c r="D3847" s="72"/>
    </row>
    <row r="3848" spans="2:4" ht="12.75" x14ac:dyDescent="0.2">
      <c r="B3848" s="72"/>
      <c r="C3848" s="72"/>
      <c r="D3848" s="72"/>
    </row>
    <row r="3849" spans="2:4" ht="12.75" x14ac:dyDescent="0.2">
      <c r="B3849" s="72"/>
      <c r="C3849" s="72"/>
      <c r="D3849" s="72"/>
    </row>
    <row r="3850" spans="2:4" ht="12.75" x14ac:dyDescent="0.2">
      <c r="B3850" s="72"/>
      <c r="C3850" s="72"/>
      <c r="D3850" s="72"/>
    </row>
    <row r="3851" spans="2:4" ht="12.75" x14ac:dyDescent="0.2">
      <c r="B3851" s="72"/>
      <c r="C3851" s="72"/>
      <c r="D3851" s="72"/>
    </row>
    <row r="3852" spans="2:4" ht="12.75" x14ac:dyDescent="0.2">
      <c r="B3852" s="72"/>
      <c r="C3852" s="72"/>
      <c r="D3852" s="72"/>
    </row>
    <row r="3853" spans="2:4" ht="12.75" x14ac:dyDescent="0.2">
      <c r="B3853" s="72"/>
      <c r="C3853" s="72"/>
      <c r="D3853" s="72"/>
    </row>
    <row r="3854" spans="2:4" ht="12.75" x14ac:dyDescent="0.2">
      <c r="B3854" s="72"/>
      <c r="C3854" s="72"/>
      <c r="D3854" s="72"/>
    </row>
    <row r="3855" spans="2:4" ht="12.75" x14ac:dyDescent="0.2">
      <c r="B3855" s="72"/>
      <c r="C3855" s="72"/>
      <c r="D3855" s="72"/>
    </row>
    <row r="3856" spans="2:4" ht="12.75" x14ac:dyDescent="0.2">
      <c r="B3856" s="72"/>
      <c r="C3856" s="72"/>
      <c r="D3856" s="72"/>
    </row>
    <row r="3857" spans="2:4" ht="12.75" x14ac:dyDescent="0.2">
      <c r="B3857" s="72"/>
      <c r="C3857" s="72"/>
      <c r="D3857" s="72"/>
    </row>
    <row r="3858" spans="2:4" ht="12.75" x14ac:dyDescent="0.2">
      <c r="B3858" s="72"/>
      <c r="C3858" s="72"/>
      <c r="D3858" s="72"/>
    </row>
    <row r="3859" spans="2:4" ht="12.75" x14ac:dyDescent="0.2">
      <c r="B3859" s="72"/>
      <c r="C3859" s="72"/>
      <c r="D3859" s="72"/>
    </row>
    <row r="3860" spans="2:4" ht="12.75" x14ac:dyDescent="0.2">
      <c r="B3860" s="72"/>
      <c r="C3860" s="72"/>
      <c r="D3860" s="72"/>
    </row>
    <row r="3861" spans="2:4" ht="12.75" x14ac:dyDescent="0.2">
      <c r="B3861" s="72"/>
      <c r="C3861" s="72"/>
      <c r="D3861" s="72"/>
    </row>
    <row r="3862" spans="2:4" ht="12.75" x14ac:dyDescent="0.2">
      <c r="B3862" s="72"/>
      <c r="C3862" s="72"/>
      <c r="D3862" s="72"/>
    </row>
    <row r="3863" spans="2:4" ht="12.75" x14ac:dyDescent="0.2">
      <c r="B3863" s="72"/>
      <c r="C3863" s="72"/>
      <c r="D3863" s="72"/>
    </row>
    <row r="3864" spans="2:4" ht="12.75" x14ac:dyDescent="0.2">
      <c r="B3864" s="72"/>
      <c r="C3864" s="72"/>
      <c r="D3864" s="72"/>
    </row>
    <row r="3865" spans="2:4" ht="12.75" x14ac:dyDescent="0.2">
      <c r="B3865" s="72"/>
      <c r="C3865" s="72"/>
      <c r="D3865" s="72"/>
    </row>
    <row r="3866" spans="2:4" ht="12.75" x14ac:dyDescent="0.2">
      <c r="B3866" s="72"/>
      <c r="C3866" s="72"/>
      <c r="D3866" s="72"/>
    </row>
    <row r="3867" spans="2:4" ht="12.75" x14ac:dyDescent="0.2">
      <c r="B3867" s="72"/>
      <c r="C3867" s="72"/>
      <c r="D3867" s="72"/>
    </row>
    <row r="3868" spans="2:4" ht="12.75" x14ac:dyDescent="0.2">
      <c r="B3868" s="72"/>
      <c r="C3868" s="72"/>
      <c r="D3868" s="72"/>
    </row>
    <row r="3869" spans="2:4" ht="12.75" x14ac:dyDescent="0.2">
      <c r="B3869" s="72"/>
      <c r="C3869" s="72"/>
      <c r="D3869" s="72"/>
    </row>
    <row r="3870" spans="2:4" ht="12.75" x14ac:dyDescent="0.2">
      <c r="B3870" s="72"/>
      <c r="C3870" s="72"/>
      <c r="D3870" s="72"/>
    </row>
    <row r="3871" spans="2:4" ht="12.75" x14ac:dyDescent="0.2">
      <c r="B3871" s="72"/>
      <c r="C3871" s="72"/>
      <c r="D3871" s="72"/>
    </row>
    <row r="3872" spans="2:4" ht="12.75" x14ac:dyDescent="0.2">
      <c r="B3872" s="72"/>
      <c r="C3872" s="72"/>
      <c r="D3872" s="72"/>
    </row>
    <row r="3873" spans="2:4" ht="12.75" x14ac:dyDescent="0.2">
      <c r="B3873" s="72"/>
      <c r="C3873" s="72"/>
      <c r="D3873" s="72"/>
    </row>
    <row r="3874" spans="2:4" ht="12.75" x14ac:dyDescent="0.2">
      <c r="B3874" s="72"/>
      <c r="C3874" s="72"/>
      <c r="D3874" s="72"/>
    </row>
    <row r="3875" spans="2:4" ht="12.75" x14ac:dyDescent="0.2">
      <c r="B3875" s="72"/>
      <c r="C3875" s="72"/>
      <c r="D3875" s="72"/>
    </row>
    <row r="3876" spans="2:4" ht="12.75" x14ac:dyDescent="0.2">
      <c r="B3876" s="72"/>
      <c r="C3876" s="72"/>
      <c r="D3876" s="72"/>
    </row>
    <row r="3877" spans="2:4" ht="12.75" x14ac:dyDescent="0.2">
      <c r="B3877" s="72"/>
      <c r="C3877" s="72"/>
      <c r="D3877" s="72"/>
    </row>
    <row r="3878" spans="2:4" ht="12.75" x14ac:dyDescent="0.2">
      <c r="B3878" s="72"/>
      <c r="C3878" s="72"/>
      <c r="D3878" s="72"/>
    </row>
    <row r="3879" spans="2:4" ht="12.75" x14ac:dyDescent="0.2">
      <c r="B3879" s="72"/>
      <c r="C3879" s="72"/>
      <c r="D3879" s="72"/>
    </row>
    <row r="3880" spans="2:4" ht="12.75" x14ac:dyDescent="0.2">
      <c r="B3880" s="72"/>
      <c r="C3880" s="72"/>
      <c r="D3880" s="72"/>
    </row>
    <row r="3881" spans="2:4" ht="12.75" x14ac:dyDescent="0.2">
      <c r="B3881" s="72"/>
      <c r="C3881" s="72"/>
      <c r="D3881" s="72"/>
    </row>
    <row r="3882" spans="2:4" ht="12.75" x14ac:dyDescent="0.2">
      <c r="B3882" s="72"/>
      <c r="C3882" s="72"/>
      <c r="D3882" s="72"/>
    </row>
    <row r="3883" spans="2:4" ht="12.75" x14ac:dyDescent="0.2">
      <c r="B3883" s="72"/>
      <c r="C3883" s="72"/>
      <c r="D3883" s="72"/>
    </row>
    <row r="3884" spans="2:4" ht="12.75" x14ac:dyDescent="0.2">
      <c r="B3884" s="72"/>
      <c r="C3884" s="72"/>
      <c r="D3884" s="72"/>
    </row>
    <row r="3885" spans="2:4" ht="12.75" x14ac:dyDescent="0.2">
      <c r="B3885" s="72"/>
      <c r="C3885" s="72"/>
      <c r="D3885" s="72"/>
    </row>
    <row r="3886" spans="2:4" ht="12.75" x14ac:dyDescent="0.2">
      <c r="B3886" s="72"/>
      <c r="C3886" s="72"/>
      <c r="D3886" s="72"/>
    </row>
    <row r="3887" spans="2:4" ht="12.75" x14ac:dyDescent="0.2">
      <c r="B3887" s="72"/>
      <c r="C3887" s="72"/>
      <c r="D3887" s="72"/>
    </row>
    <row r="3888" spans="2:4" ht="12.75" x14ac:dyDescent="0.2">
      <c r="B3888" s="72"/>
      <c r="C3888" s="72"/>
      <c r="D3888" s="72"/>
    </row>
    <row r="3889" spans="2:4" ht="12.75" x14ac:dyDescent="0.2">
      <c r="B3889" s="72"/>
      <c r="C3889" s="72"/>
      <c r="D3889" s="72"/>
    </row>
    <row r="3890" spans="2:4" ht="12.75" x14ac:dyDescent="0.2">
      <c r="B3890" s="72"/>
      <c r="C3890" s="72"/>
      <c r="D3890" s="72"/>
    </row>
    <row r="3891" spans="2:4" ht="12.75" x14ac:dyDescent="0.2">
      <c r="B3891" s="72"/>
      <c r="C3891" s="72"/>
      <c r="D3891" s="72"/>
    </row>
    <row r="3892" spans="2:4" ht="12.75" x14ac:dyDescent="0.2">
      <c r="B3892" s="72"/>
      <c r="C3892" s="72"/>
      <c r="D3892" s="72"/>
    </row>
    <row r="3893" spans="2:4" ht="12.75" x14ac:dyDescent="0.2">
      <c r="B3893" s="72"/>
      <c r="C3893" s="72"/>
      <c r="D3893" s="72"/>
    </row>
    <row r="3894" spans="2:4" ht="12.75" x14ac:dyDescent="0.2">
      <c r="B3894" s="72"/>
      <c r="C3894" s="72"/>
      <c r="D3894" s="72"/>
    </row>
    <row r="3895" spans="2:4" ht="12.75" x14ac:dyDescent="0.2">
      <c r="B3895" s="72"/>
      <c r="C3895" s="72"/>
      <c r="D3895" s="72"/>
    </row>
    <row r="3896" spans="2:4" ht="12.75" x14ac:dyDescent="0.2">
      <c r="B3896" s="72"/>
      <c r="C3896" s="72"/>
      <c r="D3896" s="72"/>
    </row>
    <row r="3897" spans="2:4" ht="12.75" x14ac:dyDescent="0.2">
      <c r="B3897" s="72"/>
      <c r="C3897" s="72"/>
      <c r="D3897" s="72"/>
    </row>
    <row r="3898" spans="2:4" ht="12.75" x14ac:dyDescent="0.2">
      <c r="B3898" s="72"/>
      <c r="C3898" s="72"/>
      <c r="D3898" s="72"/>
    </row>
    <row r="3899" spans="2:4" ht="12.75" x14ac:dyDescent="0.2">
      <c r="B3899" s="72"/>
      <c r="C3899" s="72"/>
      <c r="D3899" s="72"/>
    </row>
    <row r="3900" spans="2:4" ht="12.75" x14ac:dyDescent="0.2">
      <c r="B3900" s="72"/>
      <c r="C3900" s="72"/>
      <c r="D3900" s="72"/>
    </row>
    <row r="3901" spans="2:4" ht="12.75" x14ac:dyDescent="0.2">
      <c r="B3901" s="72"/>
      <c r="C3901" s="72"/>
      <c r="D3901" s="72"/>
    </row>
    <row r="3902" spans="2:4" ht="12.75" x14ac:dyDescent="0.2">
      <c r="B3902" s="72"/>
      <c r="C3902" s="72"/>
      <c r="D3902" s="72"/>
    </row>
    <row r="3903" spans="2:4" ht="12.75" x14ac:dyDescent="0.2">
      <c r="B3903" s="72"/>
      <c r="C3903" s="72"/>
      <c r="D3903" s="72"/>
    </row>
    <row r="3904" spans="2:4" ht="12.75" x14ac:dyDescent="0.2">
      <c r="B3904" s="72"/>
      <c r="C3904" s="72"/>
      <c r="D3904" s="72"/>
    </row>
    <row r="3905" spans="2:4" ht="12.75" x14ac:dyDescent="0.2">
      <c r="B3905" s="72"/>
      <c r="C3905" s="72"/>
      <c r="D3905" s="72"/>
    </row>
    <row r="3906" spans="2:4" ht="12.75" x14ac:dyDescent="0.2">
      <c r="B3906" s="72"/>
      <c r="C3906" s="72"/>
      <c r="D3906" s="72"/>
    </row>
    <row r="3907" spans="2:4" ht="12.75" x14ac:dyDescent="0.2">
      <c r="B3907" s="72"/>
      <c r="C3907" s="72"/>
      <c r="D3907" s="72"/>
    </row>
    <row r="3908" spans="2:4" ht="12.75" x14ac:dyDescent="0.2">
      <c r="B3908" s="72"/>
      <c r="C3908" s="72"/>
      <c r="D3908" s="72"/>
    </row>
    <row r="3909" spans="2:4" ht="12.75" x14ac:dyDescent="0.2">
      <c r="B3909" s="72"/>
      <c r="C3909" s="72"/>
      <c r="D3909" s="72"/>
    </row>
    <row r="3910" spans="2:4" ht="12.75" x14ac:dyDescent="0.2">
      <c r="B3910" s="72"/>
      <c r="C3910" s="72"/>
      <c r="D3910" s="72"/>
    </row>
    <row r="3911" spans="2:4" ht="12.75" x14ac:dyDescent="0.2">
      <c r="B3911" s="72"/>
      <c r="C3911" s="72"/>
      <c r="D3911" s="72"/>
    </row>
    <row r="3912" spans="2:4" ht="12.75" x14ac:dyDescent="0.2">
      <c r="B3912" s="72"/>
      <c r="C3912" s="72"/>
      <c r="D3912" s="72"/>
    </row>
    <row r="3913" spans="2:4" ht="12.75" x14ac:dyDescent="0.2">
      <c r="B3913" s="72"/>
      <c r="C3913" s="72"/>
      <c r="D3913" s="72"/>
    </row>
    <row r="3914" spans="2:4" ht="12.75" x14ac:dyDescent="0.2">
      <c r="B3914" s="72"/>
      <c r="C3914" s="72"/>
      <c r="D3914" s="72"/>
    </row>
    <row r="3915" spans="2:4" ht="12.75" x14ac:dyDescent="0.2">
      <c r="B3915" s="72"/>
      <c r="C3915" s="72"/>
      <c r="D3915" s="72"/>
    </row>
    <row r="3916" spans="2:4" ht="12.75" x14ac:dyDescent="0.2">
      <c r="B3916" s="72"/>
      <c r="C3916" s="72"/>
      <c r="D3916" s="72"/>
    </row>
    <row r="3917" spans="2:4" ht="12.75" x14ac:dyDescent="0.2">
      <c r="B3917" s="72"/>
      <c r="C3917" s="72"/>
      <c r="D3917" s="72"/>
    </row>
    <row r="3918" spans="2:4" ht="12.75" x14ac:dyDescent="0.2">
      <c r="B3918" s="72"/>
      <c r="C3918" s="72"/>
      <c r="D3918" s="72"/>
    </row>
    <row r="3919" spans="2:4" ht="12.75" x14ac:dyDescent="0.2">
      <c r="B3919" s="72"/>
      <c r="C3919" s="72"/>
      <c r="D3919" s="72"/>
    </row>
    <row r="3920" spans="2:4" ht="12.75" x14ac:dyDescent="0.2">
      <c r="B3920" s="72"/>
      <c r="C3920" s="72"/>
      <c r="D3920" s="72"/>
    </row>
    <row r="3921" spans="2:4" ht="12.75" x14ac:dyDescent="0.2">
      <c r="B3921" s="72"/>
      <c r="C3921" s="72"/>
      <c r="D3921" s="72"/>
    </row>
    <row r="3922" spans="2:4" ht="12.75" x14ac:dyDescent="0.2">
      <c r="B3922" s="72"/>
      <c r="C3922" s="72"/>
      <c r="D3922" s="72"/>
    </row>
    <row r="3923" spans="2:4" ht="12.75" x14ac:dyDescent="0.2">
      <c r="B3923" s="72"/>
      <c r="C3923" s="72"/>
      <c r="D3923" s="72"/>
    </row>
    <row r="3924" spans="2:4" ht="12.75" x14ac:dyDescent="0.2">
      <c r="B3924" s="72"/>
      <c r="C3924" s="72"/>
      <c r="D3924" s="72"/>
    </row>
    <row r="3925" spans="2:4" ht="12.75" x14ac:dyDescent="0.2">
      <c r="B3925" s="72"/>
      <c r="C3925" s="72"/>
      <c r="D3925" s="72"/>
    </row>
    <row r="3926" spans="2:4" ht="12.75" x14ac:dyDescent="0.2">
      <c r="B3926" s="72"/>
      <c r="C3926" s="72"/>
      <c r="D3926" s="72"/>
    </row>
    <row r="3927" spans="2:4" ht="12.75" x14ac:dyDescent="0.2">
      <c r="B3927" s="72"/>
      <c r="C3927" s="72"/>
      <c r="D3927" s="72"/>
    </row>
    <row r="3928" spans="2:4" ht="12.75" x14ac:dyDescent="0.2">
      <c r="B3928" s="72"/>
      <c r="C3928" s="72"/>
      <c r="D3928" s="72"/>
    </row>
    <row r="3929" spans="2:4" ht="12.75" x14ac:dyDescent="0.2">
      <c r="B3929" s="72"/>
      <c r="C3929" s="72"/>
      <c r="D3929" s="72"/>
    </row>
    <row r="3930" spans="2:4" ht="12.75" x14ac:dyDescent="0.2">
      <c r="B3930" s="72"/>
      <c r="C3930" s="72"/>
      <c r="D3930" s="72"/>
    </row>
    <row r="3931" spans="2:4" ht="12.75" x14ac:dyDescent="0.2">
      <c r="B3931" s="72"/>
      <c r="C3931" s="72"/>
      <c r="D3931" s="72"/>
    </row>
    <row r="3932" spans="2:4" ht="12.75" x14ac:dyDescent="0.2">
      <c r="B3932" s="72"/>
      <c r="C3932" s="72"/>
      <c r="D3932" s="72"/>
    </row>
    <row r="3933" spans="2:4" ht="12.75" x14ac:dyDescent="0.2">
      <c r="B3933" s="72"/>
      <c r="C3933" s="72"/>
      <c r="D3933" s="72"/>
    </row>
    <row r="3934" spans="2:4" ht="12.75" x14ac:dyDescent="0.2">
      <c r="B3934" s="72"/>
      <c r="C3934" s="72"/>
      <c r="D3934" s="72"/>
    </row>
    <row r="3935" spans="2:4" ht="12.75" x14ac:dyDescent="0.2">
      <c r="B3935" s="72"/>
      <c r="C3935" s="72"/>
      <c r="D3935" s="72"/>
    </row>
    <row r="3936" spans="2:4" ht="12.75" x14ac:dyDescent="0.2">
      <c r="B3936" s="72"/>
      <c r="C3936" s="72"/>
      <c r="D3936" s="72"/>
    </row>
    <row r="3937" spans="2:4" ht="12.75" x14ac:dyDescent="0.2">
      <c r="B3937" s="72"/>
      <c r="C3937" s="72"/>
      <c r="D3937" s="72"/>
    </row>
    <row r="3938" spans="2:4" ht="12.75" x14ac:dyDescent="0.2">
      <c r="B3938" s="72"/>
      <c r="C3938" s="72"/>
      <c r="D3938" s="72"/>
    </row>
    <row r="3939" spans="2:4" ht="12.75" x14ac:dyDescent="0.2">
      <c r="B3939" s="72"/>
      <c r="C3939" s="72"/>
      <c r="D3939" s="72"/>
    </row>
    <row r="3940" spans="2:4" ht="12.75" x14ac:dyDescent="0.2">
      <c r="B3940" s="72"/>
      <c r="C3940" s="72"/>
      <c r="D3940" s="72"/>
    </row>
    <row r="3941" spans="2:4" ht="12.75" x14ac:dyDescent="0.2">
      <c r="B3941" s="72"/>
      <c r="C3941" s="72"/>
      <c r="D3941" s="72"/>
    </row>
    <row r="3942" spans="2:4" ht="12.75" x14ac:dyDescent="0.2">
      <c r="B3942" s="72"/>
      <c r="C3942" s="72"/>
      <c r="D3942" s="72"/>
    </row>
    <row r="3943" spans="2:4" ht="12.75" x14ac:dyDescent="0.2">
      <c r="B3943" s="72"/>
      <c r="C3943" s="72"/>
      <c r="D3943" s="72"/>
    </row>
    <row r="3944" spans="2:4" ht="12.75" x14ac:dyDescent="0.2">
      <c r="B3944" s="72"/>
      <c r="C3944" s="72"/>
      <c r="D3944" s="72"/>
    </row>
    <row r="3945" spans="2:4" ht="12.75" x14ac:dyDescent="0.2">
      <c r="B3945" s="72"/>
      <c r="C3945" s="72"/>
      <c r="D3945" s="72"/>
    </row>
    <row r="3946" spans="2:4" ht="12.75" x14ac:dyDescent="0.2">
      <c r="B3946" s="72"/>
      <c r="C3946" s="72"/>
      <c r="D3946" s="72"/>
    </row>
    <row r="3947" spans="2:4" ht="12.75" x14ac:dyDescent="0.2">
      <c r="B3947" s="72"/>
      <c r="C3947" s="72"/>
      <c r="D3947" s="72"/>
    </row>
    <row r="3948" spans="2:4" ht="12.75" x14ac:dyDescent="0.2">
      <c r="B3948" s="72"/>
      <c r="C3948" s="72"/>
      <c r="D3948" s="72"/>
    </row>
    <row r="3949" spans="2:4" ht="12.75" x14ac:dyDescent="0.2">
      <c r="B3949" s="72"/>
      <c r="C3949" s="72"/>
      <c r="D3949" s="72"/>
    </row>
    <row r="3950" spans="2:4" ht="12.75" x14ac:dyDescent="0.2">
      <c r="B3950" s="72"/>
      <c r="C3950" s="72"/>
      <c r="D3950" s="72"/>
    </row>
    <row r="3951" spans="2:4" ht="12.75" x14ac:dyDescent="0.2">
      <c r="B3951" s="72"/>
      <c r="C3951" s="72"/>
      <c r="D3951" s="72"/>
    </row>
    <row r="3952" spans="2:4" ht="12.75" x14ac:dyDescent="0.2">
      <c r="B3952" s="72"/>
      <c r="C3952" s="72"/>
      <c r="D3952" s="72"/>
    </row>
    <row r="3953" spans="2:4" ht="12.75" x14ac:dyDescent="0.2">
      <c r="B3953" s="72"/>
      <c r="C3953" s="72"/>
      <c r="D3953" s="72"/>
    </row>
    <row r="3954" spans="2:4" ht="12.75" x14ac:dyDescent="0.2">
      <c r="B3954" s="72"/>
      <c r="C3954" s="72"/>
      <c r="D3954" s="72"/>
    </row>
    <row r="3955" spans="2:4" ht="12.75" x14ac:dyDescent="0.2">
      <c r="B3955" s="72"/>
      <c r="C3955" s="72"/>
      <c r="D3955" s="72"/>
    </row>
    <row r="3956" spans="2:4" ht="12.75" x14ac:dyDescent="0.2">
      <c r="B3956" s="72"/>
      <c r="C3956" s="72"/>
      <c r="D3956" s="72"/>
    </row>
    <row r="3957" spans="2:4" ht="12.75" x14ac:dyDescent="0.2">
      <c r="B3957" s="72"/>
      <c r="C3957" s="72"/>
      <c r="D3957" s="72"/>
    </row>
    <row r="3958" spans="2:4" ht="12.75" x14ac:dyDescent="0.2">
      <c r="B3958" s="72"/>
      <c r="C3958" s="72"/>
      <c r="D3958" s="72"/>
    </row>
    <row r="3959" spans="2:4" ht="12.75" x14ac:dyDescent="0.2">
      <c r="B3959" s="72"/>
      <c r="C3959" s="72"/>
      <c r="D3959" s="72"/>
    </row>
    <row r="3960" spans="2:4" ht="12.75" x14ac:dyDescent="0.2">
      <c r="B3960" s="72"/>
      <c r="C3960" s="72"/>
      <c r="D3960" s="72"/>
    </row>
    <row r="3961" spans="2:4" ht="12.75" x14ac:dyDescent="0.2">
      <c r="B3961" s="72"/>
      <c r="C3961" s="72"/>
      <c r="D3961" s="72"/>
    </row>
    <row r="3962" spans="2:4" ht="12.75" x14ac:dyDescent="0.2">
      <c r="B3962" s="72"/>
      <c r="C3962" s="72"/>
      <c r="D3962" s="72"/>
    </row>
    <row r="3963" spans="2:4" ht="12.75" x14ac:dyDescent="0.2">
      <c r="B3963" s="72"/>
      <c r="C3963" s="72"/>
      <c r="D3963" s="72"/>
    </row>
    <row r="3964" spans="2:4" ht="12.75" x14ac:dyDescent="0.2">
      <c r="B3964" s="72"/>
      <c r="C3964" s="72"/>
      <c r="D3964" s="72"/>
    </row>
    <row r="3965" spans="2:4" ht="12.75" x14ac:dyDescent="0.2">
      <c r="B3965" s="72"/>
      <c r="C3965" s="72"/>
      <c r="D3965" s="72"/>
    </row>
    <row r="3966" spans="2:4" ht="12.75" x14ac:dyDescent="0.2">
      <c r="B3966" s="72"/>
      <c r="C3966" s="72"/>
      <c r="D3966" s="72"/>
    </row>
    <row r="3967" spans="2:4" ht="12.75" x14ac:dyDescent="0.2">
      <c r="B3967" s="72"/>
      <c r="C3967" s="72"/>
      <c r="D3967" s="72"/>
    </row>
    <row r="3968" spans="2:4" ht="12.75" x14ac:dyDescent="0.2">
      <c r="B3968" s="72"/>
      <c r="C3968" s="72"/>
      <c r="D3968" s="72"/>
    </row>
    <row r="3969" spans="2:4" ht="12.75" x14ac:dyDescent="0.2">
      <c r="B3969" s="72"/>
      <c r="C3969" s="72"/>
      <c r="D3969" s="72"/>
    </row>
    <row r="3970" spans="2:4" ht="12.75" x14ac:dyDescent="0.2">
      <c r="B3970" s="72"/>
      <c r="C3970" s="72"/>
      <c r="D3970" s="72"/>
    </row>
    <row r="3971" spans="2:4" ht="12.75" x14ac:dyDescent="0.2">
      <c r="B3971" s="72"/>
      <c r="C3971" s="72"/>
      <c r="D3971" s="72"/>
    </row>
    <row r="3972" spans="2:4" ht="12.75" x14ac:dyDescent="0.2">
      <c r="B3972" s="72"/>
      <c r="C3972" s="72"/>
      <c r="D3972" s="72"/>
    </row>
    <row r="3973" spans="2:4" ht="12.75" x14ac:dyDescent="0.2">
      <c r="B3973" s="72"/>
      <c r="C3973" s="72"/>
      <c r="D3973" s="72"/>
    </row>
    <row r="3974" spans="2:4" ht="12.75" x14ac:dyDescent="0.2">
      <c r="B3974" s="72"/>
      <c r="C3974" s="72"/>
      <c r="D3974" s="72"/>
    </row>
    <row r="3975" spans="2:4" ht="12.75" x14ac:dyDescent="0.2">
      <c r="B3975" s="72"/>
      <c r="C3975" s="72"/>
      <c r="D3975" s="72"/>
    </row>
    <row r="3976" spans="2:4" ht="12.75" x14ac:dyDescent="0.2">
      <c r="B3976" s="72"/>
      <c r="C3976" s="72"/>
      <c r="D3976" s="72"/>
    </row>
    <row r="3977" spans="2:4" ht="12.75" x14ac:dyDescent="0.2">
      <c r="B3977" s="72"/>
      <c r="C3977" s="72"/>
      <c r="D3977" s="72"/>
    </row>
    <row r="3978" spans="2:4" ht="12.75" x14ac:dyDescent="0.2">
      <c r="B3978" s="72"/>
      <c r="C3978" s="72"/>
      <c r="D3978" s="72"/>
    </row>
    <row r="3979" spans="2:4" ht="12.75" x14ac:dyDescent="0.2">
      <c r="B3979" s="72"/>
      <c r="C3979" s="72"/>
      <c r="D3979" s="72"/>
    </row>
    <row r="3980" spans="2:4" ht="12.75" x14ac:dyDescent="0.2">
      <c r="B3980" s="72"/>
      <c r="C3980" s="72"/>
      <c r="D3980" s="72"/>
    </row>
    <row r="3981" spans="2:4" ht="12.75" x14ac:dyDescent="0.2">
      <c r="B3981" s="72"/>
      <c r="C3981" s="72"/>
      <c r="D3981" s="72"/>
    </row>
    <row r="3982" spans="2:4" ht="12.75" x14ac:dyDescent="0.2">
      <c r="B3982" s="72"/>
      <c r="C3982" s="72"/>
      <c r="D3982" s="72"/>
    </row>
    <row r="3983" spans="2:4" ht="12.75" x14ac:dyDescent="0.2">
      <c r="B3983" s="72"/>
      <c r="C3983" s="72"/>
      <c r="D3983" s="72"/>
    </row>
    <row r="3984" spans="2:4" ht="12.75" x14ac:dyDescent="0.2">
      <c r="B3984" s="72"/>
      <c r="C3984" s="72"/>
      <c r="D3984" s="72"/>
    </row>
    <row r="3985" spans="2:4" ht="12.75" x14ac:dyDescent="0.2">
      <c r="B3985" s="72"/>
      <c r="C3985" s="72"/>
      <c r="D3985" s="72"/>
    </row>
    <row r="3986" spans="2:4" ht="12.75" x14ac:dyDescent="0.2">
      <c r="B3986" s="72"/>
      <c r="C3986" s="72"/>
      <c r="D3986" s="72"/>
    </row>
    <row r="3987" spans="2:4" ht="12.75" x14ac:dyDescent="0.2">
      <c r="B3987" s="72"/>
      <c r="C3987" s="72"/>
      <c r="D3987" s="72"/>
    </row>
    <row r="3988" spans="2:4" ht="12.75" x14ac:dyDescent="0.2">
      <c r="B3988" s="72"/>
      <c r="C3988" s="72"/>
      <c r="D3988" s="72"/>
    </row>
    <row r="3989" spans="2:4" ht="12.75" x14ac:dyDescent="0.2">
      <c r="B3989" s="72"/>
      <c r="C3989" s="72"/>
      <c r="D3989" s="72"/>
    </row>
    <row r="3990" spans="2:4" ht="12.75" x14ac:dyDescent="0.2">
      <c r="B3990" s="72"/>
      <c r="C3990" s="72"/>
      <c r="D3990" s="72"/>
    </row>
    <row r="3991" spans="2:4" ht="12.75" x14ac:dyDescent="0.2">
      <c r="B3991" s="72"/>
      <c r="C3991" s="72"/>
      <c r="D3991" s="72"/>
    </row>
    <row r="3992" spans="2:4" ht="12.75" x14ac:dyDescent="0.2">
      <c r="B3992" s="72"/>
      <c r="C3992" s="72"/>
      <c r="D3992" s="72"/>
    </row>
    <row r="3993" spans="2:4" ht="12.75" x14ac:dyDescent="0.2">
      <c r="B3993" s="72"/>
      <c r="C3993" s="72"/>
      <c r="D3993" s="72"/>
    </row>
    <row r="3994" spans="2:4" ht="12.75" x14ac:dyDescent="0.2">
      <c r="B3994" s="72"/>
      <c r="C3994" s="72"/>
      <c r="D3994" s="72"/>
    </row>
    <row r="3995" spans="2:4" ht="12.75" x14ac:dyDescent="0.2">
      <c r="B3995" s="72"/>
      <c r="C3995" s="72"/>
      <c r="D3995" s="72"/>
    </row>
    <row r="3996" spans="2:4" ht="12.75" x14ac:dyDescent="0.2">
      <c r="B3996" s="72"/>
      <c r="C3996" s="72"/>
      <c r="D3996" s="72"/>
    </row>
    <row r="3997" spans="2:4" ht="12.75" x14ac:dyDescent="0.2">
      <c r="B3997" s="72"/>
      <c r="C3997" s="72"/>
      <c r="D3997" s="72"/>
    </row>
    <row r="3998" spans="2:4" ht="12.75" x14ac:dyDescent="0.2">
      <c r="B3998" s="72"/>
      <c r="C3998" s="72"/>
      <c r="D3998" s="72"/>
    </row>
    <row r="3999" spans="2:4" ht="12.75" x14ac:dyDescent="0.2">
      <c r="B3999" s="72"/>
      <c r="C3999" s="72"/>
      <c r="D3999" s="72"/>
    </row>
    <row r="4000" spans="2:4" ht="12.75" x14ac:dyDescent="0.2">
      <c r="B4000" s="72"/>
      <c r="C4000" s="72"/>
      <c r="D4000" s="72"/>
    </row>
    <row r="4001" spans="2:4" ht="12.75" x14ac:dyDescent="0.2">
      <c r="B4001" s="72"/>
      <c r="C4001" s="72"/>
      <c r="D4001" s="72"/>
    </row>
    <row r="4002" spans="2:4" ht="12.75" x14ac:dyDescent="0.2">
      <c r="B4002" s="72"/>
      <c r="C4002" s="72"/>
      <c r="D4002" s="72"/>
    </row>
    <row r="4003" spans="2:4" ht="12.75" x14ac:dyDescent="0.2">
      <c r="B4003" s="72"/>
      <c r="C4003" s="72"/>
      <c r="D4003" s="72"/>
    </row>
    <row r="4004" spans="2:4" ht="12.75" x14ac:dyDescent="0.2">
      <c r="B4004" s="72"/>
      <c r="C4004" s="72"/>
      <c r="D4004" s="72"/>
    </row>
    <row r="4005" spans="2:4" ht="12.75" x14ac:dyDescent="0.2">
      <c r="B4005" s="72"/>
      <c r="C4005" s="72"/>
      <c r="D4005" s="72"/>
    </row>
    <row r="4006" spans="2:4" ht="12.75" x14ac:dyDescent="0.2">
      <c r="B4006" s="72"/>
      <c r="C4006" s="72"/>
      <c r="D4006" s="72"/>
    </row>
    <row r="4007" spans="2:4" ht="12.75" x14ac:dyDescent="0.2">
      <c r="B4007" s="72"/>
      <c r="C4007" s="72"/>
      <c r="D4007" s="72"/>
    </row>
    <row r="4008" spans="2:4" ht="12.75" x14ac:dyDescent="0.2">
      <c r="B4008" s="72"/>
      <c r="C4008" s="72"/>
      <c r="D4008" s="72"/>
    </row>
    <row r="4009" spans="2:4" ht="12.75" x14ac:dyDescent="0.2">
      <c r="B4009" s="72"/>
      <c r="C4009" s="72"/>
      <c r="D4009" s="72"/>
    </row>
    <row r="4010" spans="2:4" ht="12.75" x14ac:dyDescent="0.2">
      <c r="B4010" s="72"/>
      <c r="C4010" s="72"/>
      <c r="D4010" s="72"/>
    </row>
    <row r="4011" spans="2:4" ht="12.75" x14ac:dyDescent="0.2">
      <c r="B4011" s="72"/>
      <c r="C4011" s="72"/>
      <c r="D4011" s="72"/>
    </row>
    <row r="4012" spans="2:4" ht="12.75" x14ac:dyDescent="0.2">
      <c r="B4012" s="72"/>
      <c r="C4012" s="72"/>
      <c r="D4012" s="72"/>
    </row>
    <row r="4013" spans="2:4" ht="12.75" x14ac:dyDescent="0.2">
      <c r="B4013" s="72"/>
      <c r="C4013" s="72"/>
      <c r="D4013" s="72"/>
    </row>
    <row r="4014" spans="2:4" ht="12.75" x14ac:dyDescent="0.2">
      <c r="B4014" s="72"/>
      <c r="C4014" s="72"/>
      <c r="D4014" s="72"/>
    </row>
    <row r="4015" spans="2:4" ht="12.75" x14ac:dyDescent="0.2">
      <c r="B4015" s="72"/>
      <c r="C4015" s="72"/>
      <c r="D4015" s="72"/>
    </row>
    <row r="4016" spans="2:4" ht="12.75" x14ac:dyDescent="0.2">
      <c r="B4016" s="72"/>
      <c r="C4016" s="72"/>
      <c r="D4016" s="72"/>
    </row>
    <row r="4017" spans="2:4" ht="12.75" x14ac:dyDescent="0.2">
      <c r="B4017" s="72"/>
      <c r="C4017" s="72"/>
      <c r="D4017" s="72"/>
    </row>
    <row r="4018" spans="2:4" ht="12.75" x14ac:dyDescent="0.2">
      <c r="B4018" s="72"/>
      <c r="C4018" s="72"/>
      <c r="D4018" s="72"/>
    </row>
    <row r="4019" spans="2:4" ht="12.75" x14ac:dyDescent="0.2">
      <c r="B4019" s="72"/>
      <c r="C4019" s="72"/>
      <c r="D4019" s="72"/>
    </row>
    <row r="4020" spans="2:4" ht="12.75" x14ac:dyDescent="0.2">
      <c r="B4020" s="72"/>
      <c r="C4020" s="72"/>
      <c r="D4020" s="72"/>
    </row>
    <row r="4021" spans="2:4" ht="12.75" x14ac:dyDescent="0.2">
      <c r="B4021" s="72"/>
      <c r="C4021" s="72"/>
      <c r="D4021" s="72"/>
    </row>
    <row r="4022" spans="2:4" ht="12.75" x14ac:dyDescent="0.2">
      <c r="B4022" s="72"/>
      <c r="C4022" s="72"/>
      <c r="D4022" s="72"/>
    </row>
    <row r="4023" spans="2:4" ht="12.75" x14ac:dyDescent="0.2">
      <c r="B4023" s="72"/>
      <c r="C4023" s="72"/>
      <c r="D4023" s="72"/>
    </row>
    <row r="4024" spans="2:4" ht="12.75" x14ac:dyDescent="0.2">
      <c r="B4024" s="72"/>
      <c r="C4024" s="72"/>
      <c r="D4024" s="72"/>
    </row>
    <row r="4025" spans="2:4" ht="12.75" x14ac:dyDescent="0.2">
      <c r="B4025" s="72"/>
      <c r="C4025" s="72"/>
      <c r="D4025" s="72"/>
    </row>
    <row r="4026" spans="2:4" ht="12.75" x14ac:dyDescent="0.2">
      <c r="B4026" s="72"/>
      <c r="C4026" s="72"/>
      <c r="D4026" s="72"/>
    </row>
    <row r="4027" spans="2:4" ht="12.75" x14ac:dyDescent="0.2">
      <c r="B4027" s="72"/>
      <c r="C4027" s="72"/>
      <c r="D4027" s="72"/>
    </row>
    <row r="4028" spans="2:4" ht="12.75" x14ac:dyDescent="0.2">
      <c r="B4028" s="72"/>
      <c r="C4028" s="72"/>
      <c r="D4028" s="72"/>
    </row>
    <row r="4029" spans="2:4" ht="12.75" x14ac:dyDescent="0.2">
      <c r="B4029" s="72"/>
      <c r="C4029" s="72"/>
      <c r="D4029" s="72"/>
    </row>
    <row r="4030" spans="2:4" ht="12.75" x14ac:dyDescent="0.2">
      <c r="B4030" s="72"/>
      <c r="C4030" s="72"/>
      <c r="D4030" s="72"/>
    </row>
    <row r="4031" spans="2:4" ht="12.75" x14ac:dyDescent="0.2">
      <c r="B4031" s="72"/>
      <c r="C4031" s="72"/>
      <c r="D4031" s="72"/>
    </row>
    <row r="4032" spans="2:4" ht="12.75" x14ac:dyDescent="0.2">
      <c r="B4032" s="72"/>
      <c r="C4032" s="72"/>
      <c r="D4032" s="72"/>
    </row>
    <row r="4033" spans="2:4" ht="12.75" x14ac:dyDescent="0.2">
      <c r="B4033" s="72"/>
      <c r="C4033" s="72"/>
      <c r="D4033" s="72"/>
    </row>
    <row r="4034" spans="2:4" ht="12.75" x14ac:dyDescent="0.2">
      <c r="B4034" s="72"/>
      <c r="C4034" s="72"/>
      <c r="D4034" s="72"/>
    </row>
    <row r="4035" spans="2:4" ht="12.75" x14ac:dyDescent="0.2">
      <c r="B4035" s="72"/>
      <c r="C4035" s="72"/>
      <c r="D4035" s="72"/>
    </row>
    <row r="4036" spans="2:4" ht="12.75" x14ac:dyDescent="0.2">
      <c r="B4036" s="72"/>
      <c r="C4036" s="72"/>
      <c r="D4036" s="72"/>
    </row>
    <row r="4037" spans="2:4" ht="12.75" x14ac:dyDescent="0.2">
      <c r="B4037" s="72"/>
      <c r="C4037" s="72"/>
      <c r="D4037" s="72"/>
    </row>
    <row r="4038" spans="2:4" ht="12.75" x14ac:dyDescent="0.2">
      <c r="B4038" s="72"/>
      <c r="C4038" s="72"/>
      <c r="D4038" s="72"/>
    </row>
    <row r="4039" spans="2:4" ht="12.75" x14ac:dyDescent="0.2">
      <c r="B4039" s="72"/>
      <c r="C4039" s="72"/>
      <c r="D4039" s="72"/>
    </row>
    <row r="4040" spans="2:4" ht="12.75" x14ac:dyDescent="0.2">
      <c r="B4040" s="72"/>
      <c r="C4040" s="72"/>
      <c r="D4040" s="72"/>
    </row>
    <row r="4041" spans="2:4" ht="12.75" x14ac:dyDescent="0.2">
      <c r="B4041" s="72"/>
      <c r="C4041" s="72"/>
      <c r="D4041" s="72"/>
    </row>
    <row r="4042" spans="2:4" ht="12.75" x14ac:dyDescent="0.2">
      <c r="B4042" s="72"/>
      <c r="C4042" s="72"/>
      <c r="D4042" s="72"/>
    </row>
    <row r="4043" spans="2:4" ht="12.75" x14ac:dyDescent="0.2">
      <c r="B4043" s="72"/>
      <c r="C4043" s="72"/>
      <c r="D4043" s="72"/>
    </row>
    <row r="4044" spans="2:4" ht="12.75" x14ac:dyDescent="0.2">
      <c r="B4044" s="72"/>
      <c r="C4044" s="72"/>
      <c r="D4044" s="72"/>
    </row>
    <row r="4045" spans="2:4" ht="12.75" x14ac:dyDescent="0.2">
      <c r="B4045" s="72"/>
      <c r="C4045" s="72"/>
      <c r="D4045" s="72"/>
    </row>
    <row r="4046" spans="2:4" ht="12.75" x14ac:dyDescent="0.2">
      <c r="B4046" s="72"/>
      <c r="C4046" s="72"/>
      <c r="D4046" s="72"/>
    </row>
    <row r="4047" spans="2:4" ht="12.75" x14ac:dyDescent="0.2">
      <c r="B4047" s="72"/>
      <c r="C4047" s="72"/>
      <c r="D4047" s="72"/>
    </row>
    <row r="4048" spans="2:4" ht="12.75" x14ac:dyDescent="0.2">
      <c r="B4048" s="72"/>
      <c r="C4048" s="72"/>
      <c r="D4048" s="72"/>
    </row>
    <row r="4049" spans="2:4" ht="12.75" x14ac:dyDescent="0.2">
      <c r="B4049" s="72"/>
      <c r="C4049" s="72"/>
      <c r="D4049" s="72"/>
    </row>
    <row r="4050" spans="2:4" ht="12.75" x14ac:dyDescent="0.2">
      <c r="B4050" s="72"/>
      <c r="C4050" s="72"/>
      <c r="D4050" s="72"/>
    </row>
    <row r="4051" spans="2:4" ht="12.75" x14ac:dyDescent="0.2">
      <c r="B4051" s="72"/>
      <c r="C4051" s="72"/>
      <c r="D4051" s="72"/>
    </row>
    <row r="4052" spans="2:4" ht="12.75" x14ac:dyDescent="0.2">
      <c r="B4052" s="72"/>
      <c r="C4052" s="72"/>
      <c r="D4052" s="72"/>
    </row>
    <row r="4053" spans="2:4" ht="12.75" x14ac:dyDescent="0.2">
      <c r="B4053" s="72"/>
      <c r="C4053" s="72"/>
      <c r="D4053" s="72"/>
    </row>
    <row r="4054" spans="2:4" ht="12.75" x14ac:dyDescent="0.2">
      <c r="B4054" s="72"/>
      <c r="C4054" s="72"/>
      <c r="D4054" s="72"/>
    </row>
    <row r="4055" spans="2:4" ht="12.75" x14ac:dyDescent="0.2">
      <c r="B4055" s="72"/>
      <c r="C4055" s="72"/>
      <c r="D4055" s="72"/>
    </row>
    <row r="4056" spans="2:4" ht="12.75" x14ac:dyDescent="0.2">
      <c r="B4056" s="72"/>
      <c r="C4056" s="72"/>
      <c r="D4056" s="72"/>
    </row>
    <row r="4057" spans="2:4" ht="12.75" x14ac:dyDescent="0.2">
      <c r="B4057" s="72"/>
      <c r="C4057" s="72"/>
      <c r="D4057" s="72"/>
    </row>
    <row r="4058" spans="2:4" ht="12.75" x14ac:dyDescent="0.2">
      <c r="B4058" s="72"/>
      <c r="C4058" s="72"/>
      <c r="D4058" s="72"/>
    </row>
    <row r="4059" spans="2:4" ht="12.75" x14ac:dyDescent="0.2">
      <c r="B4059" s="72"/>
      <c r="C4059" s="72"/>
      <c r="D4059" s="72"/>
    </row>
    <row r="4060" spans="2:4" ht="12.75" x14ac:dyDescent="0.2">
      <c r="B4060" s="72"/>
      <c r="C4060" s="72"/>
      <c r="D4060" s="72"/>
    </row>
    <row r="4061" spans="2:4" ht="12.75" x14ac:dyDescent="0.2">
      <c r="B4061" s="72"/>
      <c r="C4061" s="72"/>
      <c r="D4061" s="72"/>
    </row>
    <row r="4062" spans="2:4" ht="12.75" x14ac:dyDescent="0.2">
      <c r="B4062" s="72"/>
      <c r="C4062" s="72"/>
      <c r="D4062" s="72"/>
    </row>
    <row r="4063" spans="2:4" ht="12.75" x14ac:dyDescent="0.2">
      <c r="B4063" s="72"/>
      <c r="C4063" s="72"/>
      <c r="D4063" s="72"/>
    </row>
    <row r="4064" spans="2:4" ht="12.75" x14ac:dyDescent="0.2">
      <c r="B4064" s="72"/>
      <c r="C4064" s="72"/>
      <c r="D4064" s="72"/>
    </row>
    <row r="4065" spans="2:4" ht="12.75" x14ac:dyDescent="0.2">
      <c r="B4065" s="72"/>
      <c r="C4065" s="72"/>
      <c r="D4065" s="72"/>
    </row>
    <row r="4066" spans="2:4" ht="12.75" x14ac:dyDescent="0.2">
      <c r="B4066" s="72"/>
      <c r="C4066" s="72"/>
      <c r="D4066" s="72"/>
    </row>
    <row r="4067" spans="2:4" ht="12.75" x14ac:dyDescent="0.2">
      <c r="B4067" s="72"/>
      <c r="C4067" s="72"/>
      <c r="D4067" s="72"/>
    </row>
    <row r="4068" spans="2:4" ht="12.75" x14ac:dyDescent="0.2">
      <c r="B4068" s="72"/>
      <c r="C4068" s="72"/>
      <c r="D4068" s="72"/>
    </row>
    <row r="4069" spans="2:4" ht="12.75" x14ac:dyDescent="0.2">
      <c r="B4069" s="72"/>
      <c r="C4069" s="72"/>
      <c r="D4069" s="72"/>
    </row>
    <row r="4070" spans="2:4" ht="12.75" x14ac:dyDescent="0.2">
      <c r="B4070" s="72"/>
      <c r="C4070" s="72"/>
      <c r="D4070" s="72"/>
    </row>
    <row r="4071" spans="2:4" ht="12.75" x14ac:dyDescent="0.2">
      <c r="B4071" s="72"/>
      <c r="C4071" s="72"/>
      <c r="D4071" s="72"/>
    </row>
    <row r="4072" spans="2:4" ht="12.75" x14ac:dyDescent="0.2">
      <c r="B4072" s="72"/>
      <c r="C4072" s="72"/>
      <c r="D4072" s="72"/>
    </row>
    <row r="4073" spans="2:4" ht="12.75" x14ac:dyDescent="0.2">
      <c r="B4073" s="72"/>
      <c r="C4073" s="72"/>
      <c r="D4073" s="72"/>
    </row>
    <row r="4074" spans="2:4" ht="12.75" x14ac:dyDescent="0.2">
      <c r="B4074" s="72"/>
      <c r="C4074" s="72"/>
      <c r="D4074" s="72"/>
    </row>
    <row r="4075" spans="2:4" ht="12.75" x14ac:dyDescent="0.2">
      <c r="B4075" s="72"/>
      <c r="C4075" s="72"/>
      <c r="D4075" s="72"/>
    </row>
    <row r="4076" spans="2:4" ht="12.75" x14ac:dyDescent="0.2">
      <c r="B4076" s="72"/>
      <c r="C4076" s="72"/>
      <c r="D4076" s="72"/>
    </row>
    <row r="4077" spans="2:4" ht="12.75" x14ac:dyDescent="0.2">
      <c r="B4077" s="72"/>
      <c r="C4077" s="72"/>
      <c r="D4077" s="72"/>
    </row>
    <row r="4078" spans="2:4" ht="12.75" x14ac:dyDescent="0.2">
      <c r="B4078" s="72"/>
      <c r="C4078" s="72"/>
      <c r="D4078" s="72"/>
    </row>
    <row r="4079" spans="2:4" ht="12.75" x14ac:dyDescent="0.2">
      <c r="B4079" s="72"/>
      <c r="C4079" s="72"/>
      <c r="D4079" s="72"/>
    </row>
    <row r="4080" spans="2:4" ht="12.75" x14ac:dyDescent="0.2">
      <c r="B4080" s="72"/>
      <c r="C4080" s="72"/>
      <c r="D4080" s="72"/>
    </row>
    <row r="4081" spans="2:4" ht="12.75" x14ac:dyDescent="0.2">
      <c r="B4081" s="72"/>
      <c r="C4081" s="72"/>
      <c r="D4081" s="72"/>
    </row>
    <row r="4082" spans="2:4" ht="12.75" x14ac:dyDescent="0.2">
      <c r="B4082" s="72"/>
      <c r="C4082" s="72"/>
      <c r="D4082" s="72"/>
    </row>
    <row r="4083" spans="2:4" ht="12.75" x14ac:dyDescent="0.2">
      <c r="B4083" s="72"/>
      <c r="C4083" s="72"/>
      <c r="D4083" s="72"/>
    </row>
    <row r="4084" spans="2:4" ht="12.75" x14ac:dyDescent="0.2">
      <c r="B4084" s="72"/>
      <c r="C4084" s="72"/>
      <c r="D4084" s="72"/>
    </row>
    <row r="4085" spans="2:4" ht="12.75" x14ac:dyDescent="0.2">
      <c r="B4085" s="72"/>
      <c r="C4085" s="72"/>
      <c r="D4085" s="72"/>
    </row>
    <row r="4086" spans="2:4" ht="12.75" x14ac:dyDescent="0.2">
      <c r="B4086" s="72"/>
      <c r="C4086" s="72"/>
      <c r="D4086" s="72"/>
    </row>
    <row r="4087" spans="2:4" ht="12.75" x14ac:dyDescent="0.2">
      <c r="B4087" s="72"/>
      <c r="C4087" s="72"/>
      <c r="D4087" s="72"/>
    </row>
    <row r="4088" spans="2:4" ht="12.75" x14ac:dyDescent="0.2">
      <c r="B4088" s="72"/>
      <c r="C4088" s="72"/>
      <c r="D4088" s="72"/>
    </row>
    <row r="4089" spans="2:4" ht="12.75" x14ac:dyDescent="0.2">
      <c r="B4089" s="72"/>
      <c r="C4089" s="72"/>
      <c r="D4089" s="72"/>
    </row>
    <row r="4090" spans="2:4" ht="12.75" x14ac:dyDescent="0.2">
      <c r="B4090" s="72"/>
      <c r="C4090" s="72"/>
      <c r="D4090" s="72"/>
    </row>
    <row r="4091" spans="2:4" ht="12.75" x14ac:dyDescent="0.2">
      <c r="B4091" s="72"/>
      <c r="C4091" s="72"/>
      <c r="D4091" s="72"/>
    </row>
    <row r="4092" spans="2:4" ht="12.75" x14ac:dyDescent="0.2">
      <c r="B4092" s="72"/>
      <c r="C4092" s="72"/>
      <c r="D4092" s="72"/>
    </row>
    <row r="4093" spans="2:4" ht="12.75" x14ac:dyDescent="0.2">
      <c r="B4093" s="72"/>
      <c r="C4093" s="72"/>
      <c r="D4093" s="72"/>
    </row>
    <row r="4094" spans="2:4" ht="12.75" x14ac:dyDescent="0.2">
      <c r="B4094" s="72"/>
      <c r="C4094" s="72"/>
      <c r="D4094" s="72"/>
    </row>
    <row r="4095" spans="2:4" ht="12.75" x14ac:dyDescent="0.2">
      <c r="B4095" s="72"/>
      <c r="C4095" s="72"/>
      <c r="D4095" s="72"/>
    </row>
    <row r="4096" spans="2:4" ht="12.75" x14ac:dyDescent="0.2">
      <c r="B4096" s="72"/>
      <c r="C4096" s="72"/>
      <c r="D4096" s="72"/>
    </row>
    <row r="4097" spans="2:4" ht="12.75" x14ac:dyDescent="0.2">
      <c r="B4097" s="72"/>
      <c r="C4097" s="72"/>
      <c r="D4097" s="72"/>
    </row>
    <row r="4098" spans="2:4" ht="12.75" x14ac:dyDescent="0.2">
      <c r="B4098" s="72"/>
      <c r="C4098" s="72"/>
      <c r="D4098" s="72"/>
    </row>
    <row r="4099" spans="2:4" ht="12.75" x14ac:dyDescent="0.2">
      <c r="B4099" s="72"/>
      <c r="C4099" s="72"/>
      <c r="D4099" s="72"/>
    </row>
    <row r="4100" spans="2:4" ht="12.75" x14ac:dyDescent="0.2">
      <c r="B4100" s="72"/>
      <c r="C4100" s="72"/>
      <c r="D4100" s="72"/>
    </row>
    <row r="4101" spans="2:4" ht="12.75" x14ac:dyDescent="0.2">
      <c r="B4101" s="72"/>
      <c r="C4101" s="72"/>
      <c r="D4101" s="72"/>
    </row>
    <row r="4102" spans="2:4" ht="12.75" x14ac:dyDescent="0.2">
      <c r="B4102" s="72"/>
      <c r="C4102" s="72"/>
      <c r="D4102" s="72"/>
    </row>
    <row r="4103" spans="2:4" ht="12.75" x14ac:dyDescent="0.2">
      <c r="B4103" s="72"/>
      <c r="C4103" s="72"/>
      <c r="D4103" s="72"/>
    </row>
    <row r="4104" spans="2:4" ht="12.75" x14ac:dyDescent="0.2">
      <c r="B4104" s="72"/>
      <c r="C4104" s="72"/>
      <c r="D4104" s="72"/>
    </row>
    <row r="4105" spans="2:4" ht="12.75" x14ac:dyDescent="0.2">
      <c r="B4105" s="72"/>
      <c r="C4105" s="72"/>
      <c r="D4105" s="72"/>
    </row>
    <row r="4106" spans="2:4" ht="12.75" x14ac:dyDescent="0.2">
      <c r="B4106" s="72"/>
      <c r="C4106" s="72"/>
      <c r="D4106" s="72"/>
    </row>
    <row r="4107" spans="2:4" ht="12.75" x14ac:dyDescent="0.2">
      <c r="B4107" s="72"/>
      <c r="C4107" s="72"/>
      <c r="D4107" s="72"/>
    </row>
    <row r="4108" spans="2:4" ht="12.75" x14ac:dyDescent="0.2">
      <c r="B4108" s="72"/>
      <c r="C4108" s="72"/>
      <c r="D4108" s="72"/>
    </row>
    <row r="4109" spans="2:4" ht="12.75" x14ac:dyDescent="0.2">
      <c r="B4109" s="72"/>
      <c r="C4109" s="72"/>
      <c r="D4109" s="72"/>
    </row>
    <row r="4110" spans="2:4" ht="12.75" x14ac:dyDescent="0.2">
      <c r="B4110" s="72"/>
      <c r="C4110" s="72"/>
      <c r="D4110" s="72"/>
    </row>
    <row r="4111" spans="2:4" ht="12.75" x14ac:dyDescent="0.2">
      <c r="B4111" s="72"/>
      <c r="C4111" s="72"/>
      <c r="D4111" s="72"/>
    </row>
    <row r="4112" spans="2:4" ht="12.75" x14ac:dyDescent="0.2">
      <c r="B4112" s="72"/>
      <c r="C4112" s="72"/>
      <c r="D4112" s="72"/>
    </row>
    <row r="4113" spans="2:4" ht="12.75" x14ac:dyDescent="0.2">
      <c r="B4113" s="72"/>
      <c r="C4113" s="72"/>
      <c r="D4113" s="72"/>
    </row>
    <row r="4114" spans="2:4" ht="12.75" x14ac:dyDescent="0.2">
      <c r="B4114" s="72"/>
      <c r="C4114" s="72"/>
      <c r="D4114" s="72"/>
    </row>
    <row r="4115" spans="2:4" ht="12.75" x14ac:dyDescent="0.2">
      <c r="B4115" s="72"/>
      <c r="C4115" s="72"/>
      <c r="D4115" s="72"/>
    </row>
    <row r="4116" spans="2:4" ht="12.75" x14ac:dyDescent="0.2">
      <c r="B4116" s="72"/>
      <c r="C4116" s="72"/>
      <c r="D4116" s="72"/>
    </row>
    <row r="4117" spans="2:4" ht="12.75" x14ac:dyDescent="0.2">
      <c r="B4117" s="72"/>
      <c r="C4117" s="72"/>
      <c r="D4117" s="72"/>
    </row>
    <row r="4118" spans="2:4" ht="12.75" x14ac:dyDescent="0.2">
      <c r="B4118" s="72"/>
      <c r="C4118" s="72"/>
      <c r="D4118" s="72"/>
    </row>
    <row r="4119" spans="2:4" ht="12.75" x14ac:dyDescent="0.2">
      <c r="B4119" s="72"/>
      <c r="C4119" s="72"/>
      <c r="D4119" s="72"/>
    </row>
    <row r="4120" spans="2:4" ht="12.75" x14ac:dyDescent="0.2">
      <c r="B4120" s="72"/>
      <c r="C4120" s="72"/>
      <c r="D4120" s="72"/>
    </row>
    <row r="4121" spans="2:4" ht="12.75" x14ac:dyDescent="0.2">
      <c r="B4121" s="72"/>
      <c r="C4121" s="72"/>
      <c r="D4121" s="72"/>
    </row>
    <row r="4122" spans="2:4" ht="12.75" x14ac:dyDescent="0.2">
      <c r="B4122" s="72"/>
      <c r="C4122" s="72"/>
      <c r="D4122" s="72"/>
    </row>
    <row r="4123" spans="2:4" ht="12.75" x14ac:dyDescent="0.2">
      <c r="B4123" s="72"/>
      <c r="C4123" s="72"/>
      <c r="D4123" s="72"/>
    </row>
    <row r="4124" spans="2:4" ht="12.75" x14ac:dyDescent="0.2">
      <c r="B4124" s="72"/>
      <c r="C4124" s="72"/>
      <c r="D4124" s="72"/>
    </row>
    <row r="4125" spans="2:4" ht="12.75" x14ac:dyDescent="0.2">
      <c r="B4125" s="72"/>
      <c r="C4125" s="72"/>
      <c r="D4125" s="72"/>
    </row>
    <row r="4126" spans="2:4" ht="12.75" x14ac:dyDescent="0.2">
      <c r="B4126" s="72"/>
      <c r="C4126" s="72"/>
      <c r="D4126" s="72"/>
    </row>
    <row r="4127" spans="2:4" ht="12.75" x14ac:dyDescent="0.2">
      <c r="B4127" s="72"/>
      <c r="C4127" s="72"/>
      <c r="D4127" s="72"/>
    </row>
    <row r="4128" spans="2:4" ht="12.75" x14ac:dyDescent="0.2">
      <c r="B4128" s="72"/>
      <c r="C4128" s="72"/>
      <c r="D4128" s="72"/>
    </row>
    <row r="4129" spans="2:4" ht="12.75" x14ac:dyDescent="0.2">
      <c r="B4129" s="72"/>
      <c r="C4129" s="72"/>
      <c r="D4129" s="72"/>
    </row>
    <row r="4130" spans="2:4" ht="12.75" x14ac:dyDescent="0.2">
      <c r="B4130" s="72"/>
      <c r="C4130" s="72"/>
      <c r="D4130" s="72"/>
    </row>
    <row r="4131" spans="2:4" ht="12.75" x14ac:dyDescent="0.2">
      <c r="B4131" s="72"/>
      <c r="C4131" s="72"/>
      <c r="D4131" s="72"/>
    </row>
    <row r="4132" spans="2:4" ht="12.75" x14ac:dyDescent="0.2">
      <c r="B4132" s="72"/>
      <c r="C4132" s="72"/>
      <c r="D4132" s="72"/>
    </row>
    <row r="4133" spans="2:4" ht="12.75" x14ac:dyDescent="0.2">
      <c r="B4133" s="72"/>
      <c r="C4133" s="72"/>
      <c r="D4133" s="72"/>
    </row>
    <row r="4134" spans="2:4" ht="12.75" x14ac:dyDescent="0.2">
      <c r="B4134" s="72"/>
      <c r="C4134" s="72"/>
      <c r="D4134" s="72"/>
    </row>
    <row r="4135" spans="2:4" ht="12.75" x14ac:dyDescent="0.2">
      <c r="B4135" s="72"/>
      <c r="C4135" s="72"/>
      <c r="D4135" s="72"/>
    </row>
    <row r="4136" spans="2:4" ht="12.75" x14ac:dyDescent="0.2">
      <c r="B4136" s="72"/>
      <c r="C4136" s="72"/>
      <c r="D4136" s="72"/>
    </row>
    <row r="4137" spans="2:4" ht="12.75" x14ac:dyDescent="0.2">
      <c r="B4137" s="72"/>
      <c r="C4137" s="72"/>
      <c r="D4137" s="72"/>
    </row>
    <row r="4138" spans="2:4" ht="12.75" x14ac:dyDescent="0.2">
      <c r="B4138" s="72"/>
      <c r="C4138" s="72"/>
      <c r="D4138" s="72"/>
    </row>
    <row r="4139" spans="2:4" ht="12.75" x14ac:dyDescent="0.2">
      <c r="B4139" s="72"/>
      <c r="C4139" s="72"/>
      <c r="D4139" s="72"/>
    </row>
    <row r="4140" spans="2:4" ht="12.75" x14ac:dyDescent="0.2">
      <c r="B4140" s="72"/>
      <c r="C4140" s="72"/>
      <c r="D4140" s="72"/>
    </row>
  </sheetData>
  <sheetProtection algorithmName="SHA-512" hashValue="D7rUIQgf4EdJ5kZTv2/FNJR38BK1vzqGMrxuRpQXDcrH4HUsdKO18l02nl7XwgiFDCOuzLmNHLo0BIhCbtxWHg==" saltValue="59MOk3V9NT4wicZiow9a4A==" spinCount="100000" sheet="1" selectLockedCells="1"/>
  <dataConsolidate/>
  <mergeCells count="303">
    <mergeCell ref="D126:E126"/>
    <mergeCell ref="D127:E127"/>
    <mergeCell ref="E132:F132"/>
    <mergeCell ref="E129:Q129"/>
    <mergeCell ref="E130:Q130"/>
    <mergeCell ref="F122:G122"/>
    <mergeCell ref="M60:O60"/>
    <mergeCell ref="M62:O62"/>
    <mergeCell ref="M63:O63"/>
    <mergeCell ref="M64:O64"/>
    <mergeCell ref="M65:O65"/>
    <mergeCell ref="O84:P84"/>
    <mergeCell ref="O85:P85"/>
    <mergeCell ref="O88:P88"/>
    <mergeCell ref="O89:P89"/>
    <mergeCell ref="O90:P90"/>
    <mergeCell ref="L79:N79"/>
    <mergeCell ref="L80:N80"/>
    <mergeCell ref="O81:P81"/>
    <mergeCell ref="O82:P82"/>
    <mergeCell ref="O83:P83"/>
    <mergeCell ref="L81:N81"/>
    <mergeCell ref="L82:N82"/>
    <mergeCell ref="J107:O108"/>
    <mergeCell ref="A120:B120"/>
    <mergeCell ref="F120:G120"/>
    <mergeCell ref="H120:I120"/>
    <mergeCell ref="A121:B121"/>
    <mergeCell ref="F121:G121"/>
    <mergeCell ref="H121:I121"/>
    <mergeCell ref="A118:B118"/>
    <mergeCell ref="F118:G118"/>
    <mergeCell ref="H118:I118"/>
    <mergeCell ref="A119:B119"/>
    <mergeCell ref="F119:G119"/>
    <mergeCell ref="H119:I119"/>
    <mergeCell ref="A116:B116"/>
    <mergeCell ref="F116:G116"/>
    <mergeCell ref="H116:I116"/>
    <mergeCell ref="A117:B117"/>
    <mergeCell ref="F117:G117"/>
    <mergeCell ref="H117:I117"/>
    <mergeCell ref="A114:B114"/>
    <mergeCell ref="F114:G114"/>
    <mergeCell ref="H114:I114"/>
    <mergeCell ref="A115:B115"/>
    <mergeCell ref="F115:G115"/>
    <mergeCell ref="H115:I115"/>
    <mergeCell ref="A112:B112"/>
    <mergeCell ref="F112:G112"/>
    <mergeCell ref="H112:I112"/>
    <mergeCell ref="A113:B113"/>
    <mergeCell ref="F113:G113"/>
    <mergeCell ref="H113:I113"/>
    <mergeCell ref="A110:B110"/>
    <mergeCell ref="C110:E110"/>
    <mergeCell ref="H110:I110"/>
    <mergeCell ref="A111:B111"/>
    <mergeCell ref="H111:I111"/>
    <mergeCell ref="A88:C88"/>
    <mergeCell ref="E88:F88"/>
    <mergeCell ref="G88:H88"/>
    <mergeCell ref="I88:J88"/>
    <mergeCell ref="L83:N83"/>
    <mergeCell ref="L84:N84"/>
    <mergeCell ref="L85:N85"/>
    <mergeCell ref="L86:N86"/>
    <mergeCell ref="A89:C89"/>
    <mergeCell ref="E89:F89"/>
    <mergeCell ref="G89:H89"/>
    <mergeCell ref="I89:J89"/>
    <mergeCell ref="L89:N89"/>
    <mergeCell ref="A84:C84"/>
    <mergeCell ref="E84:F84"/>
    <mergeCell ref="G84:H84"/>
    <mergeCell ref="I84:J84"/>
    <mergeCell ref="A86:C86"/>
    <mergeCell ref="E86:F86"/>
    <mergeCell ref="G86:H86"/>
    <mergeCell ref="L87:N87"/>
    <mergeCell ref="L88:N88"/>
    <mergeCell ref="I86:J86"/>
    <mergeCell ref="O86:P86"/>
    <mergeCell ref="O87:P87"/>
    <mergeCell ref="A87:C87"/>
    <mergeCell ref="E87:F87"/>
    <mergeCell ref="G87:H87"/>
    <mergeCell ref="I87:J87"/>
    <mergeCell ref="A81:C81"/>
    <mergeCell ref="E81:F81"/>
    <mergeCell ref="G81:H81"/>
    <mergeCell ref="I81:J81"/>
    <mergeCell ref="A83:C83"/>
    <mergeCell ref="E83:F83"/>
    <mergeCell ref="G83:H83"/>
    <mergeCell ref="A85:C85"/>
    <mergeCell ref="E85:F85"/>
    <mergeCell ref="G85:H85"/>
    <mergeCell ref="I85:J85"/>
    <mergeCell ref="I83:J83"/>
    <mergeCell ref="A82:C82"/>
    <mergeCell ref="E82:F82"/>
    <mergeCell ref="G82:H82"/>
    <mergeCell ref="I82:J82"/>
    <mergeCell ref="A80:C80"/>
    <mergeCell ref="E80:F80"/>
    <mergeCell ref="G80:H80"/>
    <mergeCell ref="I80:J80"/>
    <mergeCell ref="P69:Q69"/>
    <mergeCell ref="C78:D78"/>
    <mergeCell ref="A79:C79"/>
    <mergeCell ref="E79:F79"/>
    <mergeCell ref="G79:H79"/>
    <mergeCell ref="I79:K79"/>
    <mergeCell ref="A76:Q77"/>
    <mergeCell ref="A71:Q71"/>
    <mergeCell ref="B68:C68"/>
    <mergeCell ref="E68:F68"/>
    <mergeCell ref="G68:H68"/>
    <mergeCell ref="I68:J68"/>
    <mergeCell ref="P68:Q68"/>
    <mergeCell ref="B67:C67"/>
    <mergeCell ref="E67:F67"/>
    <mergeCell ref="G67:H67"/>
    <mergeCell ref="I67:J67"/>
    <mergeCell ref="P67:Q67"/>
    <mergeCell ref="M67:O67"/>
    <mergeCell ref="M68:O68"/>
    <mergeCell ref="B66:C66"/>
    <mergeCell ref="E66:F66"/>
    <mergeCell ref="G66:H66"/>
    <mergeCell ref="I66:J66"/>
    <mergeCell ref="P66:Q66"/>
    <mergeCell ref="B65:C65"/>
    <mergeCell ref="E65:F65"/>
    <mergeCell ref="G65:H65"/>
    <mergeCell ref="I65:J65"/>
    <mergeCell ref="P65:Q65"/>
    <mergeCell ref="M66:O66"/>
    <mergeCell ref="B64:C64"/>
    <mergeCell ref="E64:F64"/>
    <mergeCell ref="G64:H64"/>
    <mergeCell ref="I64:J64"/>
    <mergeCell ref="P64:Q64"/>
    <mergeCell ref="B63:C63"/>
    <mergeCell ref="E63:F63"/>
    <mergeCell ref="G63:H63"/>
    <mergeCell ref="I63:J63"/>
    <mergeCell ref="P63:Q63"/>
    <mergeCell ref="B62:C62"/>
    <mergeCell ref="E62:F62"/>
    <mergeCell ref="G62:H62"/>
    <mergeCell ref="I62:J62"/>
    <mergeCell ref="P62:Q62"/>
    <mergeCell ref="B61:C61"/>
    <mergeCell ref="E61:F61"/>
    <mergeCell ref="G61:H61"/>
    <mergeCell ref="I61:J61"/>
    <mergeCell ref="P61:Q61"/>
    <mergeCell ref="M61:O61"/>
    <mergeCell ref="B60:C60"/>
    <mergeCell ref="E60:F60"/>
    <mergeCell ref="G60:H60"/>
    <mergeCell ref="I60:J60"/>
    <mergeCell ref="P60:Q60"/>
    <mergeCell ref="B59:C59"/>
    <mergeCell ref="E59:F59"/>
    <mergeCell ref="G59:H59"/>
    <mergeCell ref="I59:J59"/>
    <mergeCell ref="P59:Q59"/>
    <mergeCell ref="M59:O59"/>
    <mergeCell ref="B58:C58"/>
    <mergeCell ref="E58:F58"/>
    <mergeCell ref="G58:H58"/>
    <mergeCell ref="I58:J58"/>
    <mergeCell ref="P58:Q58"/>
    <mergeCell ref="B57:C57"/>
    <mergeCell ref="E57:F57"/>
    <mergeCell ref="G57:H57"/>
    <mergeCell ref="I57:J57"/>
    <mergeCell ref="P57:Q57"/>
    <mergeCell ref="M57:O57"/>
    <mergeCell ref="M58:O58"/>
    <mergeCell ref="B56:C56"/>
    <mergeCell ref="E56:F56"/>
    <mergeCell ref="G56:H56"/>
    <mergeCell ref="I56:J56"/>
    <mergeCell ref="P56:Q56"/>
    <mergeCell ref="B55:C55"/>
    <mergeCell ref="E55:F55"/>
    <mergeCell ref="G55:H55"/>
    <mergeCell ref="I55:J55"/>
    <mergeCell ref="P55:Q55"/>
    <mergeCell ref="M55:O55"/>
    <mergeCell ref="M56:O56"/>
    <mergeCell ref="B54:C54"/>
    <mergeCell ref="E54:F54"/>
    <mergeCell ref="G54:H54"/>
    <mergeCell ref="I54:J54"/>
    <mergeCell ref="P54:Q54"/>
    <mergeCell ref="I52:J52"/>
    <mergeCell ref="K52:L52"/>
    <mergeCell ref="P52:Q52"/>
    <mergeCell ref="B53:C53"/>
    <mergeCell ref="E53:F53"/>
    <mergeCell ref="G53:H53"/>
    <mergeCell ref="I53:J53"/>
    <mergeCell ref="P53:Q53"/>
    <mergeCell ref="M54:O54"/>
    <mergeCell ref="M53:O53"/>
    <mergeCell ref="A46:D46"/>
    <mergeCell ref="E46:G46"/>
    <mergeCell ref="A52:C52"/>
    <mergeCell ref="D52:F52"/>
    <mergeCell ref="G52:H52"/>
    <mergeCell ref="A39:D39"/>
    <mergeCell ref="E39:G39"/>
    <mergeCell ref="H39:I39"/>
    <mergeCell ref="A44:D44"/>
    <mergeCell ref="E44:G44"/>
    <mergeCell ref="H44:I44"/>
    <mergeCell ref="A37:D37"/>
    <mergeCell ref="E37:G37"/>
    <mergeCell ref="H37:J37"/>
    <mergeCell ref="A38:D38"/>
    <mergeCell ref="E38:G38"/>
    <mergeCell ref="H38:I38"/>
    <mergeCell ref="L34:N34"/>
    <mergeCell ref="A45:D45"/>
    <mergeCell ref="E45:G45"/>
    <mergeCell ref="B30:C30"/>
    <mergeCell ref="E30:F30"/>
    <mergeCell ref="G30:H30"/>
    <mergeCell ref="I30:J30"/>
    <mergeCell ref="B31:C31"/>
    <mergeCell ref="E31:F31"/>
    <mergeCell ref="G31:H31"/>
    <mergeCell ref="I31:J31"/>
    <mergeCell ref="B27:C27"/>
    <mergeCell ref="E27:F27"/>
    <mergeCell ref="G27:H27"/>
    <mergeCell ref="I27:J27"/>
    <mergeCell ref="B29:C29"/>
    <mergeCell ref="E29:F29"/>
    <mergeCell ref="G29:H29"/>
    <mergeCell ref="I29:J29"/>
    <mergeCell ref="G28:H28"/>
    <mergeCell ref="B24:C24"/>
    <mergeCell ref="E24:F24"/>
    <mergeCell ref="G24:H24"/>
    <mergeCell ref="I24:J24"/>
    <mergeCell ref="D9:E9"/>
    <mergeCell ref="L9:Q9"/>
    <mergeCell ref="S9:U9"/>
    <mergeCell ref="I28:J28"/>
    <mergeCell ref="B25:C25"/>
    <mergeCell ref="E25:F25"/>
    <mergeCell ref="G25:H25"/>
    <mergeCell ref="I25:J25"/>
    <mergeCell ref="B26:C26"/>
    <mergeCell ref="E26:F26"/>
    <mergeCell ref="G26:H26"/>
    <mergeCell ref="I26:J26"/>
    <mergeCell ref="A23:C23"/>
    <mergeCell ref="D23:F23"/>
    <mergeCell ref="G23:H23"/>
    <mergeCell ref="I23:J23"/>
    <mergeCell ref="N26:O26"/>
    <mergeCell ref="N27:O27"/>
    <mergeCell ref="G32:H32"/>
    <mergeCell ref="I32:J32"/>
    <mergeCell ref="I14:J14"/>
    <mergeCell ref="L15:Q16"/>
    <mergeCell ref="E17:H17"/>
    <mergeCell ref="J17:K17"/>
    <mergeCell ref="P17:Q17"/>
    <mergeCell ref="S17:U17"/>
    <mergeCell ref="D10:E10"/>
    <mergeCell ref="L10:Q10"/>
    <mergeCell ref="D11:E11"/>
    <mergeCell ref="L12:Q13"/>
    <mergeCell ref="I13:J13"/>
    <mergeCell ref="S13:U13"/>
    <mergeCell ref="S28:X29"/>
    <mergeCell ref="S31:X33"/>
    <mergeCell ref="J33:L33"/>
    <mergeCell ref="N23:O23"/>
    <mergeCell ref="N24:O24"/>
    <mergeCell ref="N25:O25"/>
    <mergeCell ref="K23:L23"/>
    <mergeCell ref="N29:O29"/>
    <mergeCell ref="N30:O30"/>
    <mergeCell ref="N31:O31"/>
    <mergeCell ref="S1:U1"/>
    <mergeCell ref="S2:U2"/>
    <mergeCell ref="L5:Q5"/>
    <mergeCell ref="D6:H6"/>
    <mergeCell ref="L6:Q6"/>
    <mergeCell ref="S6:U6"/>
    <mergeCell ref="D7:E7"/>
    <mergeCell ref="L7:Q7"/>
    <mergeCell ref="D8:E8"/>
    <mergeCell ref="L8:Q8"/>
  </mergeCells>
  <dataValidations disablePrompts="1" count="5">
    <dataValidation type="list" allowBlank="1" showInputMessage="1" showErrorMessage="1" sqref="H126" xr:uid="{00000000-0002-0000-0100-000000000000}">
      <formula1>"X, ,"</formula1>
    </dataValidation>
    <dataValidation type="list" allowBlank="1" showInputMessage="1" showErrorMessage="1" error="Y for Yes, N for No" prompt="Y or N" sqref="Q108" xr:uid="{00000000-0002-0000-0100-000001000000}">
      <formula1>"Y,N"</formula1>
    </dataValidation>
    <dataValidation type="list" allowBlank="1" showInputMessage="1" showErrorMessage="1" error="only 1 , 4 , 6 or 8 possible" prompt="&lt;=4 , 6 , 8  or 10" sqref="G108" xr:uid="{00000000-0002-0000-0100-000002000000}">
      <formula1>"4,6,8,10"</formula1>
    </dataValidation>
    <dataValidation type="list" allowBlank="1" showInputMessage="1" showErrorMessage="1" prompt="Y or N" sqref="N11" xr:uid="{00000000-0002-0000-0100-000003000000}">
      <formula1>"Y,N"</formula1>
    </dataValidation>
    <dataValidation type="list" allowBlank="1" showInputMessage="1" showErrorMessage="1" sqref="D13" xr:uid="{00000000-0002-0000-0100-000004000000}">
      <formula1>"English,Deutsch"</formula1>
    </dataValidation>
  </dataValidations>
  <pageMargins left="0.70866141732283472" right="0.70866141732283472" top="0.78740157480314965" bottom="0.78740157480314965" header="0.31496062992125984" footer="0.31496062992125984"/>
  <pageSetup paperSize="9" scale="97" fitToHeight="2" orientation="portrait" r:id="rId1"/>
  <headerFooter>
    <oddFooter>&amp;L&amp;F&amp;CPage &amp;P / &amp;N&amp;R&amp;D</oddFooter>
  </headerFooter>
  <rowBreaks count="1" manualBreakCount="1">
    <brk id="97"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4168"/>
  <sheetViews>
    <sheetView view="pageBreakPreview" topLeftCell="A134" zoomScale="120" zoomScaleNormal="100" zoomScaleSheetLayoutView="120" workbookViewId="0">
      <selection activeCell="E159" activeCellId="37" sqref="D6:H6 D8:E11 D13 L5:Q10 N11 L12:Q13 L15:Q16 P17:Q17 J17:K17 E17:H17 E25:F25 G25:H27 E29:F29 G29:H31 A39:D39 A46:D46 E54:F61 G54:H68 A59 A60 C77:D77 A80:C84 E80:F88 G101 Q101 E105 F105:G116 K123 N123 D133:E133 F133:G135 F144:G146 D153:E153 D154:E154 H153 E156:Q156 E157:Q157 E159:F159"/>
    </sheetView>
  </sheetViews>
  <sheetFormatPr baseColWidth="10" defaultColWidth="9.140625" defaultRowHeight="12" x14ac:dyDescent="0.2"/>
  <cols>
    <col min="1" max="1" width="5.28515625" style="42" customWidth="1"/>
    <col min="2" max="2" width="6.28515625" style="42" customWidth="1"/>
    <col min="3" max="3" width="6" style="42" customWidth="1"/>
    <col min="4" max="4" width="5.140625" style="42" customWidth="1"/>
    <col min="5" max="5" width="8.85546875" style="42" customWidth="1"/>
    <col min="6" max="6" width="5.7109375" style="42" customWidth="1"/>
    <col min="7" max="7" width="6.28515625" style="42" customWidth="1"/>
    <col min="8" max="8" width="6.5703125" style="42" customWidth="1"/>
    <col min="9" max="9" width="5.140625" style="42" customWidth="1"/>
    <col min="10" max="10" width="7.140625" style="42" customWidth="1"/>
    <col min="11" max="11" width="6.5703125" style="42" customWidth="1"/>
    <col min="12" max="12" width="5.7109375" style="42" customWidth="1"/>
    <col min="13" max="14" width="3.85546875" style="42" customWidth="1"/>
    <col min="15" max="15" width="2.7109375" style="42" customWidth="1"/>
    <col min="16" max="16" width="2.5703125" style="42" customWidth="1"/>
    <col min="17" max="17" width="3.42578125" style="42" customWidth="1"/>
    <col min="18" max="27" width="9.140625" style="42" hidden="1" customWidth="1"/>
    <col min="28" max="28" width="11.42578125" style="42" hidden="1" customWidth="1"/>
    <col min="29" max="29" width="9.140625" style="42" hidden="1" customWidth="1"/>
    <col min="30" max="32" width="9.140625" style="42" customWidth="1"/>
    <col min="33" max="16384" width="9.140625" style="42"/>
  </cols>
  <sheetData>
    <row r="1" spans="1:26" ht="15" x14ac:dyDescent="0.2">
      <c r="A1" s="76"/>
      <c r="B1" s="76"/>
      <c r="C1" s="76"/>
      <c r="D1" s="76"/>
      <c r="E1" s="76"/>
      <c r="F1" s="76"/>
      <c r="G1" s="76"/>
      <c r="H1" s="76"/>
      <c r="I1" s="76"/>
      <c r="J1" s="76"/>
      <c r="K1" s="76"/>
      <c r="L1" s="76"/>
      <c r="M1" s="76"/>
      <c r="N1" s="76"/>
      <c r="O1" s="76"/>
      <c r="P1" s="76"/>
      <c r="Q1" s="274" t="str">
        <f>IF($D$13="English","Test Report - Dual Range Truck Scale","Test Report - Zweibereich Fahrzeugwaage")</f>
        <v>Test Report - Dual Range Truck Scale</v>
      </c>
      <c r="R1" s="42" t="s">
        <v>53</v>
      </c>
      <c r="S1" s="554" t="s">
        <v>18</v>
      </c>
      <c r="T1" s="555"/>
      <c r="U1" s="556"/>
    </row>
    <row r="2" spans="1:26" ht="12.75" x14ac:dyDescent="0.2">
      <c r="A2" s="76"/>
      <c r="B2" s="76"/>
      <c r="C2" s="76"/>
      <c r="D2" s="76"/>
      <c r="E2" s="76"/>
      <c r="F2" s="76"/>
      <c r="G2" s="76"/>
      <c r="H2" s="76"/>
      <c r="I2" s="76"/>
      <c r="J2" s="76"/>
      <c r="K2" s="76"/>
      <c r="L2" s="76"/>
      <c r="M2" s="76"/>
      <c r="N2" s="76"/>
      <c r="O2" s="76"/>
      <c r="P2" s="76"/>
      <c r="Q2" s="222"/>
      <c r="R2" s="42" t="s">
        <v>54</v>
      </c>
      <c r="S2" s="557" t="s">
        <v>65</v>
      </c>
      <c r="T2" s="555"/>
      <c r="U2" s="556"/>
    </row>
    <row r="3" spans="1:26" x14ac:dyDescent="0.2">
      <c r="A3" s="76"/>
      <c r="B3" s="76"/>
      <c r="C3" s="76"/>
      <c r="D3" s="76"/>
      <c r="E3" s="76"/>
      <c r="F3" s="76"/>
      <c r="G3" s="76"/>
      <c r="H3" s="76"/>
      <c r="I3" s="76"/>
      <c r="J3" s="98" t="str">
        <f>IF($D$13="English","Accuracy Class","Genauigkeitsklasse")</f>
        <v>Accuracy Class</v>
      </c>
      <c r="K3" s="76"/>
      <c r="L3" s="76"/>
      <c r="M3" s="97" t="s">
        <v>26</v>
      </c>
      <c r="N3" s="76"/>
      <c r="O3" s="222"/>
      <c r="P3" s="200"/>
      <c r="Q3" s="222"/>
    </row>
    <row r="4" spans="1:26" x14ac:dyDescent="0.2">
      <c r="A4" s="76"/>
      <c r="B4" s="76"/>
      <c r="C4" s="76"/>
      <c r="D4" s="200"/>
      <c r="E4" s="200"/>
      <c r="F4" s="200"/>
      <c r="G4" s="76"/>
      <c r="H4" s="76"/>
      <c r="I4" s="76"/>
      <c r="J4" s="76"/>
      <c r="K4" s="76"/>
      <c r="L4" s="76"/>
      <c r="M4" s="76"/>
      <c r="N4" s="76"/>
      <c r="O4" s="76"/>
      <c r="P4" s="77"/>
      <c r="Q4" s="76"/>
      <c r="R4" s="42" t="s">
        <v>53</v>
      </c>
      <c r="S4" s="43" t="s">
        <v>40</v>
      </c>
      <c r="U4" s="44"/>
      <c r="V4" s="45"/>
      <c r="W4" s="46"/>
      <c r="X4" s="47"/>
      <c r="Y4" s="42" t="s">
        <v>44</v>
      </c>
    </row>
    <row r="5" spans="1:26" ht="12.75" x14ac:dyDescent="0.2">
      <c r="A5" s="200"/>
      <c r="B5" s="76"/>
      <c r="C5" s="76"/>
      <c r="D5" s="76"/>
      <c r="E5" s="76"/>
      <c r="F5" s="76"/>
      <c r="G5" s="76"/>
      <c r="H5" s="76"/>
      <c r="I5" s="76"/>
      <c r="J5" s="76"/>
      <c r="K5" s="201" t="str">
        <f>IF($D$13="English","Test Date:","Testdatum")</f>
        <v>Test Date:</v>
      </c>
      <c r="L5" s="393"/>
      <c r="M5" s="394"/>
      <c r="N5" s="394"/>
      <c r="O5" s="394"/>
      <c r="P5" s="394"/>
      <c r="Q5" s="395"/>
      <c r="S5" s="48" t="s">
        <v>11</v>
      </c>
      <c r="U5" s="44"/>
      <c r="V5" s="45"/>
      <c r="W5" s="46"/>
      <c r="X5" s="47"/>
      <c r="Z5" s="47"/>
    </row>
    <row r="6" spans="1:26" ht="12.75" x14ac:dyDescent="0.2">
      <c r="A6" s="76"/>
      <c r="B6" s="76"/>
      <c r="C6" s="201" t="str">
        <f>IF($D$13="English","Part No.:","Modell Nr.")</f>
        <v>Part No.:</v>
      </c>
      <c r="D6" s="396"/>
      <c r="E6" s="397"/>
      <c r="F6" s="397"/>
      <c r="G6" s="397"/>
      <c r="H6" s="398"/>
      <c r="I6" s="202"/>
      <c r="J6" s="202"/>
      <c r="K6" s="201" t="str">
        <f>IF($D$13="English","Test Officer:","RVO")</f>
        <v>Test Officer:</v>
      </c>
      <c r="L6" s="399"/>
      <c r="M6" s="400"/>
      <c r="N6" s="400"/>
      <c r="O6" s="400"/>
      <c r="P6" s="400"/>
      <c r="Q6" s="401"/>
      <c r="S6" s="558" t="s">
        <v>37</v>
      </c>
      <c r="T6" s="559"/>
      <c r="U6" s="560"/>
    </row>
    <row r="7" spans="1:26" ht="12.75" x14ac:dyDescent="0.2">
      <c r="A7" s="76"/>
      <c r="B7" s="76"/>
      <c r="C7" s="77"/>
      <c r="D7" s="405"/>
      <c r="E7" s="406"/>
      <c r="F7" s="97"/>
      <c r="G7" s="202"/>
      <c r="H7" s="202"/>
      <c r="I7" s="202"/>
      <c r="J7" s="202"/>
      <c r="K7" s="201" t="str">
        <f>IF($D$13="English","Scale No.","Waagen S/N.")</f>
        <v>Scale No.</v>
      </c>
      <c r="L7" s="407"/>
      <c r="M7" s="408"/>
      <c r="N7" s="408"/>
      <c r="O7" s="408"/>
      <c r="P7" s="408"/>
      <c r="Q7" s="409"/>
      <c r="R7" s="42" t="s">
        <v>54</v>
      </c>
      <c r="S7" s="49" t="s">
        <v>55</v>
      </c>
      <c r="Y7" s="42" t="s">
        <v>58</v>
      </c>
    </row>
    <row r="8" spans="1:26" ht="12.75" x14ac:dyDescent="0.2">
      <c r="A8" s="76"/>
      <c r="B8" s="76"/>
      <c r="C8" s="180" t="s">
        <v>29</v>
      </c>
      <c r="D8" s="561"/>
      <c r="E8" s="562"/>
      <c r="F8" s="97" t="s">
        <v>10</v>
      </c>
      <c r="G8" s="202"/>
      <c r="H8" s="202"/>
      <c r="I8" s="202"/>
      <c r="J8" s="202"/>
      <c r="K8" s="201" t="str">
        <f>IF($D$13="English","Indicator S/N","Wägeelektronik S/N")</f>
        <v>Indicator S/N</v>
      </c>
      <c r="L8" s="399"/>
      <c r="M8" s="400"/>
      <c r="N8" s="400"/>
      <c r="O8" s="400"/>
      <c r="P8" s="400"/>
      <c r="Q8" s="401"/>
      <c r="S8" s="42" t="s">
        <v>56</v>
      </c>
    </row>
    <row r="9" spans="1:26" ht="12.75" x14ac:dyDescent="0.2">
      <c r="A9" s="76"/>
      <c r="B9" s="76"/>
      <c r="C9" s="180" t="s">
        <v>30</v>
      </c>
      <c r="D9" s="561"/>
      <c r="E9" s="562"/>
      <c r="F9" s="97" t="s">
        <v>10</v>
      </c>
      <c r="G9" s="76"/>
      <c r="H9" s="76"/>
      <c r="I9" s="76"/>
      <c r="J9" s="76"/>
      <c r="K9" s="201" t="str">
        <f>IF($D$13="English","TAC(Type Approval Certificate) Indicator","Bauartzulassung Wägeelektronik")</f>
        <v>TAC(Type Approval Certificate) Indicator</v>
      </c>
      <c r="L9" s="399"/>
      <c r="M9" s="400"/>
      <c r="N9" s="400"/>
      <c r="O9" s="400"/>
      <c r="P9" s="400"/>
      <c r="Q9" s="401"/>
      <c r="S9" s="565" t="s">
        <v>57</v>
      </c>
      <c r="T9" s="559"/>
      <c r="U9" s="560"/>
    </row>
    <row r="10" spans="1:26" ht="12.75" x14ac:dyDescent="0.2">
      <c r="A10" s="76"/>
      <c r="B10" s="76"/>
      <c r="C10" s="180" t="s">
        <v>31</v>
      </c>
      <c r="D10" s="563"/>
      <c r="E10" s="566"/>
      <c r="F10" s="97" t="s">
        <v>10</v>
      </c>
      <c r="G10" s="76"/>
      <c r="H10" s="76"/>
      <c r="I10" s="76"/>
      <c r="J10" s="76"/>
      <c r="K10" s="201" t="str">
        <f>IF($D$13="English","Firmware type and version:","Wägeelektronik Programm und Version")</f>
        <v>Firmware type and version:</v>
      </c>
      <c r="L10" s="399"/>
      <c r="M10" s="400"/>
      <c r="N10" s="400"/>
      <c r="O10" s="400"/>
      <c r="P10" s="400"/>
      <c r="Q10" s="401"/>
    </row>
    <row r="11" spans="1:26" ht="12.75" customHeight="1" x14ac:dyDescent="0.2">
      <c r="A11" s="76"/>
      <c r="B11" s="76"/>
      <c r="C11" s="180" t="s">
        <v>32</v>
      </c>
      <c r="D11" s="563"/>
      <c r="E11" s="564"/>
      <c r="F11" s="97" t="s">
        <v>10</v>
      </c>
      <c r="G11" s="76"/>
      <c r="H11" s="99"/>
      <c r="I11" s="99"/>
      <c r="J11" s="99"/>
      <c r="K11" s="99"/>
      <c r="L11" s="99"/>
      <c r="M11" s="201" t="str">
        <f>IF($D$13="English","Test Weight Calibrations Current?","Standardgewichte kalibriert?")</f>
        <v>Test Weight Calibrations Current?</v>
      </c>
      <c r="N11" s="19"/>
      <c r="O11" s="76"/>
      <c r="P11" s="76"/>
      <c r="Q11" s="76"/>
    </row>
    <row r="12" spans="1:26" ht="12" customHeight="1" x14ac:dyDescent="0.2">
      <c r="A12" s="94"/>
      <c r="B12" s="76"/>
      <c r="C12" s="76"/>
      <c r="D12" s="76"/>
      <c r="E12" s="76"/>
      <c r="F12" s="76"/>
      <c r="G12" s="208"/>
      <c r="H12" s="76"/>
      <c r="I12" s="157"/>
      <c r="J12" s="157"/>
      <c r="K12" s="201" t="str">
        <f>IF($D$13="English","Set-No. of Standard-Weights in use","Set-Nr. der Standardgewichte")</f>
        <v>Set-No. of Standard-Weights in use</v>
      </c>
      <c r="L12" s="418"/>
      <c r="M12" s="419"/>
      <c r="N12" s="419"/>
      <c r="O12" s="419"/>
      <c r="P12" s="419"/>
      <c r="Q12" s="420"/>
      <c r="R12" s="42" t="s">
        <v>53</v>
      </c>
      <c r="S12" s="43" t="s">
        <v>14</v>
      </c>
      <c r="U12" s="44"/>
      <c r="V12" s="45"/>
      <c r="W12" s="46"/>
      <c r="X12" s="47"/>
      <c r="Y12" s="42" t="s">
        <v>41</v>
      </c>
    </row>
    <row r="13" spans="1:26" ht="12" customHeight="1" x14ac:dyDescent="0.2">
      <c r="A13" s="206" t="s">
        <v>80</v>
      </c>
      <c r="B13" s="76"/>
      <c r="C13" s="76"/>
      <c r="D13" s="219" t="s">
        <v>53</v>
      </c>
      <c r="E13" s="207"/>
      <c r="F13" s="76"/>
      <c r="G13" s="113"/>
      <c r="H13" s="259" t="s">
        <v>33</v>
      </c>
      <c r="I13" s="424" t="str">
        <f>IF($D$10=0," ",$D$8/$D$10)</f>
        <v xml:space="preserve"> </v>
      </c>
      <c r="J13" s="424"/>
      <c r="K13" s="157"/>
      <c r="L13" s="421"/>
      <c r="M13" s="422"/>
      <c r="N13" s="422"/>
      <c r="O13" s="422"/>
      <c r="P13" s="422"/>
      <c r="Q13" s="423"/>
      <c r="S13" s="558" t="s">
        <v>37</v>
      </c>
      <c r="T13" s="559"/>
      <c r="U13" s="560"/>
    </row>
    <row r="14" spans="1:26" ht="12" customHeight="1" x14ac:dyDescent="0.2">
      <c r="A14" s="76"/>
      <c r="B14" s="76"/>
      <c r="C14" s="76"/>
      <c r="D14" s="76"/>
      <c r="E14" s="76"/>
      <c r="F14" s="76"/>
      <c r="G14" s="113"/>
      <c r="H14" s="259" t="s">
        <v>34</v>
      </c>
      <c r="I14" s="424" t="str">
        <f>IF($D$11=0," ",$D$9/$D$11)</f>
        <v xml:space="preserve"> </v>
      </c>
      <c r="J14" s="424"/>
      <c r="K14" s="76"/>
      <c r="L14" s="76"/>
      <c r="M14" s="76"/>
      <c r="N14" s="76"/>
      <c r="O14" s="76"/>
      <c r="P14" s="76"/>
      <c r="Q14" s="76"/>
      <c r="R14" s="42" t="s">
        <v>54</v>
      </c>
      <c r="S14" s="49" t="s">
        <v>72</v>
      </c>
    </row>
    <row r="15" spans="1:26" ht="12" customHeight="1" x14ac:dyDescent="0.2">
      <c r="A15" s="76"/>
      <c r="B15" s="76"/>
      <c r="C15" s="76"/>
      <c r="D15" s="76"/>
      <c r="E15" s="76"/>
      <c r="F15" s="76"/>
      <c r="G15" s="113"/>
      <c r="H15" s="259"/>
      <c r="I15" s="210"/>
      <c r="J15" s="210"/>
      <c r="K15" s="77" t="str">
        <f>IF($D$13="English","Set-No. Small Weights in use","Set-Nr. der kleinen Gewichte")</f>
        <v>Set-No. Small Weights in use</v>
      </c>
      <c r="L15" s="418"/>
      <c r="M15" s="419"/>
      <c r="N15" s="419"/>
      <c r="O15" s="419"/>
      <c r="P15" s="419"/>
      <c r="Q15" s="420"/>
      <c r="S15" s="49"/>
    </row>
    <row r="16" spans="1:26" ht="12" customHeight="1" x14ac:dyDescent="0.2">
      <c r="A16" s="76"/>
      <c r="B16" s="76"/>
      <c r="C16" s="76"/>
      <c r="D16" s="76"/>
      <c r="E16" s="76"/>
      <c r="F16" s="76"/>
      <c r="G16" s="113"/>
      <c r="H16" s="259"/>
      <c r="I16" s="210"/>
      <c r="J16" s="210"/>
      <c r="K16" s="76"/>
      <c r="L16" s="421"/>
      <c r="M16" s="422"/>
      <c r="N16" s="422"/>
      <c r="O16" s="422"/>
      <c r="P16" s="422"/>
      <c r="Q16" s="423"/>
      <c r="S16" s="49"/>
    </row>
    <row r="17" spans="1:28" ht="17.25" customHeight="1" x14ac:dyDescent="0.2">
      <c r="A17" s="94" t="str">
        <f>IF($D$13="English","Load Cell","Wägezelle")</f>
        <v>Load Cell</v>
      </c>
      <c r="B17" s="76"/>
      <c r="C17" s="98" t="str">
        <f>IF($D$13="English","Manufacturer","Hersteller")</f>
        <v>Manufacturer</v>
      </c>
      <c r="D17" s="76"/>
      <c r="E17" s="437"/>
      <c r="F17" s="438"/>
      <c r="G17" s="438"/>
      <c r="H17" s="439"/>
      <c r="I17" s="76" t="s">
        <v>22</v>
      </c>
      <c r="J17" s="412"/>
      <c r="K17" s="439"/>
      <c r="L17" s="98" t="str">
        <f>IF($D$13="English","Total number:","Gesamtanzahl:")</f>
        <v>Total number:</v>
      </c>
      <c r="M17" s="99"/>
      <c r="N17" s="99"/>
      <c r="O17" s="76"/>
      <c r="P17" s="412"/>
      <c r="Q17" s="413"/>
      <c r="S17" s="565" t="s">
        <v>57</v>
      </c>
      <c r="T17" s="559"/>
      <c r="U17" s="560"/>
      <c r="Y17" s="42" t="s">
        <v>59</v>
      </c>
    </row>
    <row r="18" spans="1:28" ht="12" customHeight="1" x14ac:dyDescent="0.2">
      <c r="A18" s="76"/>
      <c r="B18" s="76"/>
      <c r="C18" s="76"/>
      <c r="D18" s="76"/>
      <c r="E18" s="76"/>
      <c r="F18" s="76"/>
      <c r="G18" s="113"/>
      <c r="H18" s="114"/>
      <c r="I18" s="114"/>
      <c r="J18" s="136"/>
      <c r="K18" s="76"/>
      <c r="L18" s="76"/>
      <c r="M18" s="76"/>
      <c r="N18" s="76"/>
      <c r="O18" s="76"/>
      <c r="P18" s="76"/>
      <c r="Q18" s="76"/>
    </row>
    <row r="19" spans="1:28" ht="12" customHeight="1" x14ac:dyDescent="0.2">
      <c r="A19" s="94" t="str">
        <f>IF($D$13="English","1. Repeatability Test (indicator in hi-res mode):","1. Prüfung der Wiederholbarkeit (Indikator in Hi-Res-Modus):")</f>
        <v>1. Repeatability Test (indicator in hi-res mode):</v>
      </c>
      <c r="B19" s="76"/>
      <c r="C19" s="77"/>
      <c r="D19" s="95"/>
      <c r="E19" s="96"/>
      <c r="F19" s="97"/>
      <c r="G19" s="76"/>
      <c r="H19" s="76" t="str">
        <f>IF($D$13="English","accordance to EN45501-2015, A.4.10","gemäß EN45501-2015, A.4.10")</f>
        <v>accordance to EN45501-2015, A.4.10</v>
      </c>
      <c r="I19" s="76"/>
      <c r="J19" s="98"/>
      <c r="K19" s="99"/>
      <c r="L19" s="99"/>
      <c r="M19" s="99"/>
      <c r="N19" s="76"/>
      <c r="O19" s="76"/>
      <c r="P19" s="76"/>
      <c r="Q19" s="76"/>
    </row>
    <row r="20" spans="1:28" ht="12" customHeight="1" x14ac:dyDescent="0.2">
      <c r="A20" s="98" t="str">
        <f>IF($D$13="English","* The zero tracking device may be in operation for the repeatability test.","* Die Nullnachführung darf bei der Prüfung der Wiederholbarkeit eingeschaltet sein")</f>
        <v>* The zero tracking device may be in operation for the repeatability test.</v>
      </c>
      <c r="B20" s="76"/>
      <c r="C20" s="77"/>
      <c r="D20" s="95"/>
      <c r="E20" s="96"/>
      <c r="F20" s="97"/>
      <c r="G20" s="76"/>
      <c r="H20" s="97"/>
      <c r="I20" s="76"/>
      <c r="J20" s="76"/>
      <c r="K20" s="99"/>
      <c r="L20" s="99"/>
      <c r="M20" s="99"/>
      <c r="N20" s="76"/>
      <c r="O20" s="76"/>
      <c r="P20" s="76"/>
      <c r="Q20" s="76"/>
      <c r="R20" s="42" t="s">
        <v>53</v>
      </c>
      <c r="S20" s="43" t="s">
        <v>45</v>
      </c>
      <c r="U20" s="44"/>
      <c r="V20" s="45"/>
      <c r="W20" s="46"/>
      <c r="X20" s="42" t="s">
        <v>42</v>
      </c>
    </row>
    <row r="21" spans="1:28" s="1" customFormat="1" ht="12" customHeight="1" x14ac:dyDescent="0.2">
      <c r="A21" s="137" t="str">
        <f>IF($D$13="English","Substitution of standard weights: Standard weights of at least 1 t or 50% Max must be available","Einsatz von Ersatzlasten: Standardgewichte von mindestens 1t oder 50%Max müssen vorhanden sein. ")</f>
        <v>Substitution of standard weights: Standard weights of at least 1 t or 50% Max must be available</v>
      </c>
      <c r="B21" s="76"/>
      <c r="C21" s="77"/>
      <c r="D21" s="95"/>
      <c r="E21" s="96"/>
      <c r="F21" s="97"/>
      <c r="G21" s="76"/>
      <c r="H21" s="97"/>
      <c r="I21" s="76"/>
      <c r="J21" s="76"/>
      <c r="K21" s="99"/>
      <c r="L21" s="99"/>
      <c r="M21" s="99"/>
      <c r="N21" s="76"/>
      <c r="O21" s="76"/>
      <c r="P21" s="76"/>
      <c r="Q21" s="76"/>
    </row>
    <row r="22" spans="1:28" ht="12" customHeight="1" x14ac:dyDescent="0.2">
      <c r="A22" s="98"/>
      <c r="B22" s="76"/>
      <c r="C22" s="77"/>
      <c r="D22" s="95"/>
      <c r="E22" s="96"/>
      <c r="F22" s="97"/>
      <c r="G22" s="76"/>
      <c r="H22" s="97"/>
      <c r="I22" s="76"/>
      <c r="J22" s="76"/>
      <c r="K22" s="99"/>
      <c r="L22" s="99"/>
      <c r="M22" s="99"/>
      <c r="N22" s="76"/>
      <c r="O22" s="76"/>
      <c r="P22" s="76"/>
      <c r="Q22" s="76"/>
      <c r="S22" s="43"/>
      <c r="U22" s="44"/>
      <c r="V22" s="45"/>
      <c r="W22" s="46"/>
    </row>
    <row r="23" spans="1:28" ht="12.75" x14ac:dyDescent="0.2">
      <c r="A23" s="402" t="str">
        <f>IF($D$13="English","load must be about","ungefähre Last")</f>
        <v>load must be about</v>
      </c>
      <c r="B23" s="403"/>
      <c r="C23" s="404"/>
      <c r="D23" s="390" t="s">
        <v>0</v>
      </c>
      <c r="E23" s="425"/>
      <c r="F23" s="391"/>
      <c r="G23" s="390" t="s">
        <v>7</v>
      </c>
      <c r="H23" s="391"/>
      <c r="I23" s="390" t="s">
        <v>8</v>
      </c>
      <c r="J23" s="391"/>
      <c r="K23" s="390" t="s">
        <v>1</v>
      </c>
      <c r="L23" s="391"/>
      <c r="M23" s="102" t="s">
        <v>9</v>
      </c>
      <c r="N23" s="509" t="s">
        <v>36</v>
      </c>
      <c r="O23" s="510"/>
      <c r="P23" s="157"/>
      <c r="Q23" s="157"/>
      <c r="R23" s="50"/>
      <c r="S23" s="49"/>
      <c r="T23" s="42" t="s">
        <v>5</v>
      </c>
    </row>
    <row r="24" spans="1:28" ht="12.75" x14ac:dyDescent="0.2">
      <c r="A24" s="102" t="s">
        <v>3</v>
      </c>
      <c r="B24" s="425" t="s">
        <v>2</v>
      </c>
      <c r="C24" s="426"/>
      <c r="D24" s="102" t="s">
        <v>3</v>
      </c>
      <c r="E24" s="425" t="s">
        <v>2</v>
      </c>
      <c r="F24" s="426"/>
      <c r="G24" s="390" t="s">
        <v>2</v>
      </c>
      <c r="H24" s="391"/>
      <c r="I24" s="390" t="s">
        <v>2</v>
      </c>
      <c r="J24" s="425"/>
      <c r="K24" s="102" t="s">
        <v>2</v>
      </c>
      <c r="L24" s="101" t="s">
        <v>3</v>
      </c>
      <c r="M24" s="102" t="s">
        <v>16</v>
      </c>
      <c r="N24" s="509" t="s">
        <v>3</v>
      </c>
      <c r="O24" s="510"/>
      <c r="P24" s="157"/>
      <c r="Q24" s="157"/>
      <c r="R24" s="51" t="s">
        <v>54</v>
      </c>
      <c r="S24" s="43" t="s">
        <v>61</v>
      </c>
      <c r="T24" s="50"/>
    </row>
    <row r="25" spans="1:28" ht="12.75" x14ac:dyDescent="0.2">
      <c r="A25" s="105" t="str">
        <f>IF($D$10=0," ",0.5*$D$8/$D$10)</f>
        <v xml:space="preserve"> </v>
      </c>
      <c r="B25" s="567">
        <f>0.5*$D$8</f>
        <v>0</v>
      </c>
      <c r="C25" s="568"/>
      <c r="D25" s="105" t="str">
        <f>IF($D$10=0," ",E25/$D$10)</f>
        <v xml:space="preserve"> </v>
      </c>
      <c r="E25" s="569"/>
      <c r="F25" s="570"/>
      <c r="G25" s="571"/>
      <c r="H25" s="572"/>
      <c r="I25" s="573" t="str">
        <f>IF(G25=0," ",ROUND((ABS(G25-E25)),4))</f>
        <v xml:space="preserve"> </v>
      </c>
      <c r="J25" s="535"/>
      <c r="K25" s="223">
        <f>L25*$D$10</f>
        <v>0</v>
      </c>
      <c r="L25" s="108">
        <f>IF(D25=" ",0,IF(D25&lt;=500,0.5,(IF(D25&lt;=2000,1,IF(D25&gt;2000,1.5," ")))))</f>
        <v>0</v>
      </c>
      <c r="M25" s="109" t="str">
        <f t="shared" ref="M25:M32" si="0">IF(I25&lt;=K25,"Y","N")</f>
        <v>N</v>
      </c>
      <c r="N25" s="507" t="str">
        <f>IF(E25=0," ",ROUND(I25/$D$10,2))</f>
        <v xml:space="preserve"> </v>
      </c>
      <c r="O25" s="508"/>
      <c r="P25" s="157"/>
      <c r="Q25" s="157"/>
      <c r="R25" s="50"/>
      <c r="S25" s="50"/>
      <c r="T25" s="42" t="s">
        <v>62</v>
      </c>
      <c r="Y25" s="42" t="s">
        <v>60</v>
      </c>
    </row>
    <row r="26" spans="1:28" ht="12.75" x14ac:dyDescent="0.2">
      <c r="A26" s="105" t="str">
        <f>IF($D$10=0," ",0.5*$D$8/$D$10)</f>
        <v xml:space="preserve"> </v>
      </c>
      <c r="B26" s="567">
        <f>0.5*$D$8</f>
        <v>0</v>
      </c>
      <c r="C26" s="568"/>
      <c r="D26" s="105" t="str">
        <f>IF($D$10=0," ",E26/$D$10)</f>
        <v xml:space="preserve"> </v>
      </c>
      <c r="E26" s="567">
        <f>E25</f>
        <v>0</v>
      </c>
      <c r="F26" s="568"/>
      <c r="G26" s="571"/>
      <c r="H26" s="572"/>
      <c r="I26" s="573" t="str">
        <f>IF(G26=0," ",ROUND((ABS(G26-E26)),4))</f>
        <v xml:space="preserve"> </v>
      </c>
      <c r="J26" s="535"/>
      <c r="K26" s="223">
        <f>L26*$D$10</f>
        <v>0</v>
      </c>
      <c r="L26" s="108">
        <f>IF(D26=" ",0,IF(D26&lt;=500,0.5,(IF(D26&lt;=2000,1,IF(D26&gt;2000,1.5," ")))))</f>
        <v>0</v>
      </c>
      <c r="M26" s="109" t="str">
        <f t="shared" si="0"/>
        <v>N</v>
      </c>
      <c r="N26" s="507" t="str">
        <f>IF(E26=0," ",ROUND(I26/$D$10,2))</f>
        <v xml:space="preserve"> </v>
      </c>
      <c r="O26" s="508"/>
      <c r="P26" s="211"/>
      <c r="Q26" s="211"/>
      <c r="R26" s="52"/>
      <c r="S26" s="53"/>
      <c r="T26" s="53"/>
    </row>
    <row r="27" spans="1:28" ht="12.75" x14ac:dyDescent="0.2">
      <c r="A27" s="105" t="str">
        <f>IF($D$10=0," ",0.5*$D$8/$D$10)</f>
        <v xml:space="preserve"> </v>
      </c>
      <c r="B27" s="567">
        <f>0.5*$D$8</f>
        <v>0</v>
      </c>
      <c r="C27" s="568"/>
      <c r="D27" s="105" t="str">
        <f>IF($D$10=0," ",E27/$D$10)</f>
        <v xml:space="preserve"> </v>
      </c>
      <c r="E27" s="567">
        <f>E25</f>
        <v>0</v>
      </c>
      <c r="F27" s="568"/>
      <c r="G27" s="571"/>
      <c r="H27" s="572"/>
      <c r="I27" s="573" t="str">
        <f>IF(G27=0," ",ROUND((ABS(G27-E27)),4))</f>
        <v xml:space="preserve"> </v>
      </c>
      <c r="J27" s="535"/>
      <c r="K27" s="223">
        <f>L27*$D$10</f>
        <v>0</v>
      </c>
      <c r="L27" s="108">
        <f>IF(D27=" ",0,IF(D27&lt;=500,0.5,(IF(D27&lt;=2000,1,IF(D27&gt;2000,1.5," ")))))</f>
        <v>0</v>
      </c>
      <c r="M27" s="109" t="str">
        <f t="shared" si="0"/>
        <v>N</v>
      </c>
      <c r="N27" s="507" t="str">
        <f>IF(E27=0," ",ROUND(I27/$D$10,2))</f>
        <v xml:space="preserve"> </v>
      </c>
      <c r="O27" s="508"/>
      <c r="P27" s="211"/>
      <c r="Q27" s="211"/>
      <c r="R27" s="42" t="s">
        <v>53</v>
      </c>
      <c r="S27" s="54" t="s">
        <v>20</v>
      </c>
      <c r="X27" s="42" t="s">
        <v>52</v>
      </c>
    </row>
    <row r="28" spans="1:28" ht="12" customHeight="1" x14ac:dyDescent="0.2">
      <c r="A28" s="76"/>
      <c r="B28" s="275"/>
      <c r="C28" s="275"/>
      <c r="D28" s="76"/>
      <c r="E28" s="275"/>
      <c r="F28" s="275"/>
      <c r="G28" s="390" t="s">
        <v>102</v>
      </c>
      <c r="H28" s="391"/>
      <c r="I28" s="573">
        <f>IF(G25=0,0,ROUND((MAX(G25:H27)-MIN(G25:H27)),4))</f>
        <v>0</v>
      </c>
      <c r="J28" s="535"/>
      <c r="K28" s="223">
        <f>L28*$D$10</f>
        <v>0</v>
      </c>
      <c r="L28" s="108">
        <f>IF(OR(D25=" ",D26=" ",D27=" "),0,IF(AND(D25&lt;=500,D26&lt;=500,D27&lt;=500),0.5,(IF(AND(D25&lt;=2000,D26&lt;=2000,D27&lt;=2000),1,IF(AND(D25&gt;2000,D26&gt;2000,D27&gt;2000),1.5," ")))))</f>
        <v>0</v>
      </c>
      <c r="M28" s="109" t="str">
        <f t="shared" si="0"/>
        <v>Y</v>
      </c>
      <c r="N28" s="157"/>
      <c r="O28" s="157"/>
      <c r="P28" s="76"/>
      <c r="Q28" s="76"/>
      <c r="S28" s="574" t="s">
        <v>67</v>
      </c>
      <c r="T28" s="575"/>
      <c r="U28" s="575"/>
      <c r="V28" s="575"/>
      <c r="W28" s="575"/>
      <c r="X28" s="575"/>
    </row>
    <row r="29" spans="1:28" ht="12.75" x14ac:dyDescent="0.2">
      <c r="A29" s="105" t="str">
        <f>IF($D$10=0," ",0.5*$D$9/$D$11)</f>
        <v xml:space="preserve"> </v>
      </c>
      <c r="B29" s="567">
        <f>0.5*$D$9</f>
        <v>0</v>
      </c>
      <c r="C29" s="568"/>
      <c r="D29" s="105" t="str">
        <f>IF($D$11=0," ",E29/$D$11)</f>
        <v xml:space="preserve"> </v>
      </c>
      <c r="E29" s="569"/>
      <c r="F29" s="570"/>
      <c r="G29" s="571"/>
      <c r="H29" s="572"/>
      <c r="I29" s="573" t="str">
        <f>IF(G29=0," ",ROUND((ABS(G29-E29)),4))</f>
        <v xml:space="preserve"> </v>
      </c>
      <c r="J29" s="535"/>
      <c r="K29" s="223">
        <f>L29*$D$11</f>
        <v>0</v>
      </c>
      <c r="L29" s="108">
        <f>IF(D29=" ",0,IF(D29&lt;=500,0.5,(IF(D29&lt;=2000,1,IF(D29&gt;2000,1.5," ")))))</f>
        <v>0</v>
      </c>
      <c r="M29" s="109" t="str">
        <f t="shared" si="0"/>
        <v>N</v>
      </c>
      <c r="N29" s="507" t="str">
        <f>IF(E29=0," ",ROUND(I29/$D$11,2))</f>
        <v xml:space="preserve"> </v>
      </c>
      <c r="O29" s="508"/>
      <c r="P29" s="76"/>
      <c r="Q29" s="76"/>
      <c r="S29" s="575"/>
      <c r="T29" s="575"/>
      <c r="U29" s="575"/>
      <c r="V29" s="575"/>
      <c r="W29" s="575"/>
      <c r="X29" s="575"/>
      <c r="Z29" s="55" t="s">
        <v>6</v>
      </c>
    </row>
    <row r="30" spans="1:28" ht="12.75" x14ac:dyDescent="0.2">
      <c r="A30" s="105" t="str">
        <f>IF($D$10=0," ",0.5*$D$9/$D$11)</f>
        <v xml:space="preserve"> </v>
      </c>
      <c r="B30" s="567">
        <f>0.5*$D$9</f>
        <v>0</v>
      </c>
      <c r="C30" s="568"/>
      <c r="D30" s="105" t="str">
        <f>IF($D$11=0," ",E30/$D$11)</f>
        <v xml:space="preserve"> </v>
      </c>
      <c r="E30" s="567">
        <f>E29</f>
        <v>0</v>
      </c>
      <c r="F30" s="568"/>
      <c r="G30" s="571"/>
      <c r="H30" s="572"/>
      <c r="I30" s="573" t="str">
        <f>IF(G30=0," ",ROUND((ABS(G30-E30)),4))</f>
        <v xml:space="preserve"> </v>
      </c>
      <c r="J30" s="535"/>
      <c r="K30" s="223">
        <f>L30*$D$11</f>
        <v>0</v>
      </c>
      <c r="L30" s="108">
        <f>IF(D30=" ",0,IF(D30&lt;=500,0.5,(IF(D30&lt;=2000,1,IF(D30&gt;2000,1.5," ")))))</f>
        <v>0</v>
      </c>
      <c r="M30" s="109" t="str">
        <f t="shared" si="0"/>
        <v>N</v>
      </c>
      <c r="N30" s="507" t="str">
        <f>IF(E30=0," ",ROUND(I30/$D$11,2))</f>
        <v xml:space="preserve"> </v>
      </c>
      <c r="O30" s="508"/>
      <c r="P30" s="211"/>
      <c r="Q30" s="210" t="str">
        <f>IF(AND(N25&gt;=N26,N25&gt;=N27,N25&gt;=N29,N25&gt;=N30,N25&gt;=N31),N25,IF(AND(N26&gt;=N25,N26&gt;=N27,N26&gt;=N29,N26&gt;=N30,N26&gt;=N31),N26,IF(AND(N27&gt;=N25,N27&gt;=N26,N27&gt;=N29,N27&gt;=N30,N27&gt;=N31),N27,IF(AND(N29&gt;=N25,N29&gt;=N26,N29&gt;=N27,N29&gt;=N30,N29&gt;=N31),N29,IF(AND(N30&gt;=N25,N30&gt;=N26,N30&gt;=N27,N30&gt;=N29,N30&gt;=N31),N30,IF(AND(N31&gt;=N25,N31&gt;=N26,N31&gt;=N27,N31&gt;=N29,N31&gt;=N30),N31))))))</f>
        <v xml:space="preserve"> </v>
      </c>
      <c r="R30" s="51" t="s">
        <v>54</v>
      </c>
      <c r="S30" s="54" t="s">
        <v>68</v>
      </c>
      <c r="X30" s="70" t="s">
        <v>46</v>
      </c>
      <c r="Y30" s="70"/>
      <c r="Z30" s="70"/>
      <c r="AA30" s="70"/>
      <c r="AB30" s="71"/>
    </row>
    <row r="31" spans="1:28" ht="12.75" x14ac:dyDescent="0.2">
      <c r="A31" s="105" t="str">
        <f>IF($D$10=0," ",0.5*$D$9/$D$11)</f>
        <v xml:space="preserve"> </v>
      </c>
      <c r="B31" s="567">
        <f>0.5*$D$9</f>
        <v>0</v>
      </c>
      <c r="C31" s="568"/>
      <c r="D31" s="105" t="str">
        <f>IF($D$11=0," ",E31/$D$11)</f>
        <v xml:space="preserve"> </v>
      </c>
      <c r="E31" s="567">
        <f>E29</f>
        <v>0</v>
      </c>
      <c r="F31" s="568"/>
      <c r="G31" s="571"/>
      <c r="H31" s="572"/>
      <c r="I31" s="573" t="str">
        <f>IF(G31=0," ",ROUND((ABS(G31-E31)),4))</f>
        <v xml:space="preserve"> </v>
      </c>
      <c r="J31" s="535"/>
      <c r="K31" s="223">
        <f>L31*$D$11</f>
        <v>0</v>
      </c>
      <c r="L31" s="108">
        <f>IF(D31=" ",0,IF(D31&lt;=500,0.5,(IF(D31&lt;=2000,1,IF(D31&gt;2000,1.5," ")))))</f>
        <v>0</v>
      </c>
      <c r="M31" s="109" t="str">
        <f t="shared" si="0"/>
        <v>N</v>
      </c>
      <c r="N31" s="507" t="str">
        <f>IF(E31=0," ",ROUND(I31/$D$11,2))</f>
        <v xml:space="preserve"> </v>
      </c>
      <c r="O31" s="508"/>
      <c r="P31" s="211"/>
      <c r="Q31" s="211"/>
      <c r="S31" s="574" t="s">
        <v>66</v>
      </c>
      <c r="T31" s="575"/>
      <c r="U31" s="575"/>
      <c r="V31" s="575"/>
      <c r="W31" s="575"/>
      <c r="X31" s="575"/>
      <c r="Y31" s="42" t="s">
        <v>81</v>
      </c>
    </row>
    <row r="32" spans="1:28" ht="12.75" x14ac:dyDescent="0.2">
      <c r="A32" s="288"/>
      <c r="B32" s="293"/>
      <c r="C32" s="294"/>
      <c r="D32" s="288"/>
      <c r="E32" s="293"/>
      <c r="F32" s="294"/>
      <c r="G32" s="390" t="s">
        <v>102</v>
      </c>
      <c r="H32" s="391"/>
      <c r="I32" s="573">
        <f>IF(G29=0,0,ROUND((MAX(G29:H31)-MIN(G29:H31)),4))</f>
        <v>0</v>
      </c>
      <c r="J32" s="535"/>
      <c r="K32" s="223">
        <f>L32*$D$11</f>
        <v>0</v>
      </c>
      <c r="L32" s="108">
        <f>IF(OR(D29=" ",D30=" ",D31=" "),0,IF(AND(D29&lt;=500,D30&lt;=500,D31&lt;=500),0.5,(IF(AND(D29&lt;=2000,D30&lt;=2000,D31&lt;=2000),1,IF(AND(D29&gt;2000,D30&gt;2000,D31&gt;2000),1.5," ")))))</f>
        <v>0</v>
      </c>
      <c r="M32" s="109" t="str">
        <f t="shared" si="0"/>
        <v>Y</v>
      </c>
      <c r="N32" s="179"/>
      <c r="O32" s="179"/>
      <c r="P32" s="211"/>
      <c r="Q32" s="211"/>
      <c r="S32" s="574"/>
      <c r="T32" s="575"/>
      <c r="U32" s="575"/>
      <c r="V32" s="575"/>
      <c r="W32" s="575"/>
      <c r="X32" s="575"/>
    </row>
    <row r="33" spans="1:26" ht="12" customHeight="1" x14ac:dyDescent="0.2">
      <c r="A33" s="76"/>
      <c r="B33" s="76"/>
      <c r="C33" s="76"/>
      <c r="D33" s="76"/>
      <c r="E33" s="76"/>
      <c r="F33" s="76"/>
      <c r="G33" s="76"/>
      <c r="H33" s="76"/>
      <c r="I33" s="76"/>
      <c r="J33" s="387" t="str">
        <f>IF($D$13="English","Test passed?","Test bestanden?")</f>
        <v>Test passed?</v>
      </c>
      <c r="K33" s="387"/>
      <c r="L33" s="579"/>
      <c r="M33" s="109" t="str">
        <f>IF(AND(M25="Y",M26="Y",M27="Y",M28="Y",M29="Y",M30="Y",M31="Y",M32="Y"),"Y","N")</f>
        <v>N</v>
      </c>
      <c r="N33" s="76"/>
      <c r="O33" s="76"/>
      <c r="P33" s="76"/>
      <c r="Q33" s="76"/>
      <c r="S33" s="575"/>
      <c r="T33" s="575"/>
      <c r="U33" s="575"/>
      <c r="V33" s="575"/>
      <c r="W33" s="575"/>
      <c r="X33" s="575"/>
    </row>
    <row r="34" spans="1:26" s="1" customFormat="1" ht="14.25" customHeight="1" x14ac:dyDescent="0.2">
      <c r="A34" s="76"/>
      <c r="B34" s="76"/>
      <c r="C34" s="76"/>
      <c r="D34" s="97" t="e">
        <f>IF(#REF!="deutsch","Anteil Eichgewichte:","Contingent of standard weights:")</f>
        <v>#REF!</v>
      </c>
      <c r="E34" s="212"/>
      <c r="F34" s="212"/>
      <c r="G34" s="104"/>
      <c r="H34" s="104"/>
      <c r="I34" s="306" t="str">
        <f>IF(OR(D10=0,D11=0)," ",IF(AND(ROUND(I28/D10,2)&lt;=0.2,ROUND(I32/D11,2)&lt;=0.2),"1/5 Max",IF(AND(ROUND(I28/D10,2)&lt;=0.3,ROUND(I32/D11,2)&lt;=0.3),"1/3 Max","1/2 Max")))</f>
        <v xml:space="preserve"> </v>
      </c>
      <c r="J34" s="104"/>
      <c r="K34" s="214" t="s">
        <v>39</v>
      </c>
      <c r="L34" s="517" t="str">
        <f>IF(OR(D10=0,D11=0)," ",IF(AND(ROUND(I28/D10,2)&lt;=0.2,ROUND(I32/D11,2)&lt;=0.2),D9/5,IF(AND(ROUND(I28/D10,2)&lt;=0.3,ROUND(I32/D11,2)&lt;=0.3),D9/3,D9/2)))</f>
        <v xml:space="preserve"> </v>
      </c>
      <c r="M34" s="518"/>
      <c r="N34" s="519"/>
      <c r="O34" s="103" t="s">
        <v>10</v>
      </c>
      <c r="P34" s="76"/>
      <c r="Q34" s="76"/>
      <c r="R34" s="25"/>
      <c r="S34" s="8"/>
      <c r="T34" s="16"/>
      <c r="U34" s="17"/>
      <c r="V34" s="17"/>
      <c r="W34" s="17"/>
      <c r="X34" s="17"/>
      <c r="Y34" s="17"/>
      <c r="Z34" s="17"/>
    </row>
    <row r="35" spans="1:26" s="1" customFormat="1" ht="14.25" customHeight="1" x14ac:dyDescent="0.2">
      <c r="A35" s="76"/>
      <c r="B35" s="76"/>
      <c r="C35" s="76"/>
      <c r="D35" s="97"/>
      <c r="E35" s="212"/>
      <c r="F35" s="212"/>
      <c r="G35" s="104"/>
      <c r="H35" s="104"/>
      <c r="I35" s="213"/>
      <c r="J35" s="104"/>
      <c r="K35" s="214"/>
      <c r="L35" s="215"/>
      <c r="M35" s="216"/>
      <c r="N35" s="103"/>
      <c r="O35" s="104"/>
      <c r="P35" s="76"/>
      <c r="Q35" s="76"/>
      <c r="R35" s="25"/>
      <c r="S35" s="8"/>
      <c r="T35" s="16"/>
      <c r="U35" s="17"/>
      <c r="V35" s="17"/>
      <c r="W35" s="17"/>
      <c r="X35" s="17"/>
      <c r="Y35" s="17"/>
      <c r="Z35" s="17"/>
    </row>
    <row r="36" spans="1:26" s="1" customFormat="1" ht="15.75" customHeight="1" x14ac:dyDescent="0.2">
      <c r="A36" s="94" t="str">
        <f>IF($D$13="English","2.  Accuracy of Zero Device (hi-res mode: off):","2.  Prüfung der Genauigkeit der Nullstellung (Hi-Res-Modus aus):")</f>
        <v>2.  Accuracy of Zero Device (hi-res mode: off):</v>
      </c>
      <c r="B36" s="76"/>
      <c r="C36" s="76"/>
      <c r="D36" s="76"/>
      <c r="E36" s="76"/>
      <c r="F36" s="76"/>
      <c r="G36" s="76"/>
      <c r="H36" s="76" t="str">
        <f>IF($D$13="English","accordance to EN45501-2015, A.4.2.3","gemäß EN45501-2015, A.4.2.3")</f>
        <v>accordance to EN45501-2015, A.4.2.3</v>
      </c>
      <c r="I36" s="76"/>
      <c r="J36" s="98"/>
      <c r="K36" s="76"/>
      <c r="L36" s="116"/>
      <c r="M36" s="76"/>
      <c r="N36" s="76"/>
      <c r="O36" s="76"/>
      <c r="P36" s="76"/>
      <c r="Q36" s="76"/>
    </row>
    <row r="37" spans="1:26" s="1" customFormat="1" ht="12.75" x14ac:dyDescent="0.2">
      <c r="A37" s="450" t="s">
        <v>85</v>
      </c>
      <c r="B37" s="451"/>
      <c r="C37" s="451"/>
      <c r="D37" s="426"/>
      <c r="E37" s="450" t="s">
        <v>82</v>
      </c>
      <c r="F37" s="576"/>
      <c r="G37" s="498"/>
      <c r="H37" s="442" t="s">
        <v>1</v>
      </c>
      <c r="I37" s="442"/>
      <c r="J37" s="443"/>
      <c r="K37" s="102" t="s">
        <v>9</v>
      </c>
      <c r="L37" s="76"/>
      <c r="M37" s="76"/>
      <c r="N37" s="76"/>
      <c r="O37" s="76"/>
      <c r="P37" s="76"/>
      <c r="Q37" s="76"/>
    </row>
    <row r="38" spans="1:26" s="1" customFormat="1" ht="12.75" customHeight="1" x14ac:dyDescent="0.2">
      <c r="A38" s="450" t="s">
        <v>2</v>
      </c>
      <c r="B38" s="451"/>
      <c r="C38" s="451"/>
      <c r="D38" s="426"/>
      <c r="E38" s="450" t="s">
        <v>2</v>
      </c>
      <c r="F38" s="576"/>
      <c r="G38" s="498"/>
      <c r="H38" s="442" t="s">
        <v>2</v>
      </c>
      <c r="I38" s="443"/>
      <c r="J38" s="120" t="s">
        <v>3</v>
      </c>
      <c r="K38" s="102" t="s">
        <v>16</v>
      </c>
      <c r="L38" s="76"/>
      <c r="M38" s="76"/>
      <c r="N38" s="76"/>
      <c r="O38" s="76"/>
      <c r="P38" s="76"/>
      <c r="Q38" s="76"/>
    </row>
    <row r="39" spans="1:26" s="1" customFormat="1" ht="12.75" x14ac:dyDescent="0.2">
      <c r="A39" s="577">
        <v>0.6</v>
      </c>
      <c r="B39" s="578"/>
      <c r="C39" s="546"/>
      <c r="D39" s="547"/>
      <c r="E39" s="573">
        <f>0.5*$D$10-$A$39</f>
        <v>-0.6</v>
      </c>
      <c r="F39" s="528"/>
      <c r="G39" s="535"/>
      <c r="H39" s="526">
        <f>J39*$D$10</f>
        <v>0</v>
      </c>
      <c r="I39" s="527"/>
      <c r="J39" s="265">
        <v>0.25</v>
      </c>
      <c r="K39" s="109" t="str">
        <f>IF(D39=" ","N",IF(H39&gt;=ABS($E39),"Y","N"))</f>
        <v>N</v>
      </c>
      <c r="L39" s="124"/>
      <c r="M39" s="124"/>
      <c r="N39" s="124"/>
      <c r="O39" s="124"/>
      <c r="P39" s="124"/>
      <c r="Q39" s="124"/>
    </row>
    <row r="40" spans="1:26" s="1" customFormat="1" ht="12.75" x14ac:dyDescent="0.2">
      <c r="A40" s="125"/>
      <c r="B40" s="126"/>
      <c r="C40" s="76"/>
      <c r="D40" s="76"/>
      <c r="E40" s="76"/>
      <c r="F40" s="76"/>
      <c r="G40" s="76"/>
      <c r="H40" s="76"/>
      <c r="I40" s="76"/>
      <c r="J40" s="77" t="str">
        <f>IF($D$13="English","Test passed?","Test bestanden?")</f>
        <v>Test passed?</v>
      </c>
      <c r="K40" s="127" t="str">
        <f>IF(K39="Y","Y","N")</f>
        <v>N</v>
      </c>
      <c r="L40" s="124"/>
      <c r="M40" s="124"/>
      <c r="N40" s="124"/>
      <c r="O40" s="124"/>
      <c r="P40" s="124"/>
      <c r="Q40" s="124"/>
    </row>
    <row r="41" spans="1:26" s="1" customFormat="1" ht="12.75" x14ac:dyDescent="0.2">
      <c r="A41" s="128"/>
      <c r="B41" s="76"/>
      <c r="C41" s="76"/>
      <c r="D41" s="76"/>
      <c r="E41" s="76"/>
      <c r="F41" s="76"/>
      <c r="G41" s="76"/>
      <c r="H41" s="97"/>
      <c r="I41" s="76"/>
      <c r="J41" s="76"/>
      <c r="K41" s="76"/>
      <c r="L41" s="116"/>
      <c r="M41" s="76"/>
      <c r="N41" s="129"/>
      <c r="O41" s="124"/>
      <c r="P41" s="124"/>
      <c r="Q41" s="124"/>
    </row>
    <row r="42" spans="1:26" s="1" customFormat="1" ht="12" customHeight="1" x14ac:dyDescent="0.2">
      <c r="A42" s="94" t="str">
        <f>IF($D$13="English","3.  Accuracy of Tare Device  (hi-res mode: off):","3.  Genauigkeit der Tarierung  (Hi-Res-Modus: aus):")</f>
        <v>3.  Accuracy of Tare Device  (hi-res mode: off):</v>
      </c>
      <c r="B42" s="130"/>
      <c r="C42" s="131"/>
      <c r="D42" s="76"/>
      <c r="E42" s="76"/>
      <c r="F42" s="76"/>
      <c r="G42" s="76" t="str">
        <f>IF($D$13="English","accordance to EN45501-2015, A.4.6.2","gemäß EN45501-2015, A.4.6.2")</f>
        <v>accordance to EN45501-2015, A.4.6.2</v>
      </c>
      <c r="H42" s="76"/>
      <c r="I42" s="114"/>
      <c r="J42" s="132"/>
      <c r="K42" s="76"/>
      <c r="L42" s="76"/>
      <c r="M42" s="133" t="s">
        <v>83</v>
      </c>
      <c r="N42" s="124"/>
      <c r="O42" s="134"/>
      <c r="P42" s="124"/>
      <c r="Q42" s="124"/>
    </row>
    <row r="43" spans="1:26" s="1" customFormat="1" ht="12.75" x14ac:dyDescent="0.2">
      <c r="A43" s="76"/>
      <c r="B43" s="78"/>
      <c r="C43" s="135"/>
      <c r="D43" s="76"/>
      <c r="E43" s="76"/>
      <c r="F43" s="76"/>
      <c r="G43" s="99"/>
      <c r="H43" s="98"/>
      <c r="I43" s="114"/>
      <c r="J43" s="132"/>
      <c r="K43" s="76"/>
      <c r="L43" s="76"/>
      <c r="M43" s="76"/>
      <c r="N43" s="76"/>
      <c r="O43" s="76"/>
      <c r="P43" s="76"/>
      <c r="Q43" s="76"/>
    </row>
    <row r="44" spans="1:26" s="1" customFormat="1" ht="12.75" x14ac:dyDescent="0.2">
      <c r="A44" s="450" t="s">
        <v>85</v>
      </c>
      <c r="B44" s="451"/>
      <c r="C44" s="451"/>
      <c r="D44" s="426"/>
      <c r="E44" s="450" t="s">
        <v>86</v>
      </c>
      <c r="F44" s="576"/>
      <c r="G44" s="498"/>
      <c r="H44" s="450" t="s">
        <v>1</v>
      </c>
      <c r="I44" s="498"/>
      <c r="J44" s="102" t="s">
        <v>9</v>
      </c>
      <c r="K44" s="76"/>
      <c r="L44" s="76"/>
      <c r="M44" s="76"/>
      <c r="N44" s="76"/>
      <c r="O44" s="76"/>
      <c r="P44" s="76"/>
      <c r="Q44" s="76"/>
    </row>
    <row r="45" spans="1:26" s="1" customFormat="1" ht="12.75" x14ac:dyDescent="0.2">
      <c r="A45" s="450" t="s">
        <v>2</v>
      </c>
      <c r="B45" s="451"/>
      <c r="C45" s="451"/>
      <c r="D45" s="426"/>
      <c r="E45" s="450" t="s">
        <v>2</v>
      </c>
      <c r="F45" s="576"/>
      <c r="G45" s="498"/>
      <c r="H45" s="120" t="s">
        <v>2</v>
      </c>
      <c r="I45" s="118" t="s">
        <v>3</v>
      </c>
      <c r="J45" s="102" t="s">
        <v>16</v>
      </c>
      <c r="K45" s="76"/>
      <c r="L45" s="76"/>
      <c r="M45" s="76"/>
      <c r="N45" s="76"/>
      <c r="O45" s="76"/>
      <c r="P45" s="76"/>
      <c r="Q45" s="76"/>
    </row>
    <row r="46" spans="1:26" s="1" customFormat="1" ht="12.75" x14ac:dyDescent="0.2">
      <c r="A46" s="577">
        <v>0.7</v>
      </c>
      <c r="B46" s="578"/>
      <c r="C46" s="546"/>
      <c r="D46" s="547"/>
      <c r="E46" s="573">
        <f>IF(A46=0," ",0.5*$D$10-$A$46)</f>
        <v>-0.7</v>
      </c>
      <c r="F46" s="528"/>
      <c r="G46" s="535"/>
      <c r="H46" s="217">
        <f>I46*$D$10</f>
        <v>0</v>
      </c>
      <c r="I46" s="122">
        <v>0.25</v>
      </c>
      <c r="J46" s="109" t="str">
        <f>IF(A46=0," ",IF(H46&gt;=ABS($E46),"Y","N"))</f>
        <v>N</v>
      </c>
      <c r="K46" s="76"/>
      <c r="L46" s="76"/>
      <c r="M46" s="76"/>
      <c r="N46" s="76"/>
      <c r="O46" s="76"/>
      <c r="P46" s="76"/>
      <c r="Q46" s="76"/>
    </row>
    <row r="47" spans="1:26" s="1" customFormat="1" ht="12.75" x14ac:dyDescent="0.2">
      <c r="A47" s="125"/>
      <c r="B47" s="126"/>
      <c r="C47" s="76"/>
      <c r="D47" s="76"/>
      <c r="E47" s="76"/>
      <c r="F47" s="76"/>
      <c r="G47" s="76"/>
      <c r="H47" s="76"/>
      <c r="I47" s="77" t="str">
        <f>IF($D$13="English","Test passed?","Test bestanden?")</f>
        <v>Test passed?</v>
      </c>
      <c r="J47" s="127" t="str">
        <f>IF(J46="Y","Y","N")</f>
        <v>N</v>
      </c>
      <c r="K47" s="76"/>
      <c r="L47" s="76"/>
      <c r="M47" s="76"/>
      <c r="N47" s="76"/>
      <c r="O47" s="76"/>
      <c r="P47" s="76"/>
      <c r="Q47" s="76"/>
    </row>
    <row r="48" spans="1:26" s="1" customFormat="1" ht="12" customHeight="1" x14ac:dyDescent="0.2">
      <c r="A48" s="76"/>
      <c r="B48" s="76"/>
      <c r="C48" s="76"/>
      <c r="D48" s="76"/>
      <c r="E48" s="76"/>
      <c r="F48" s="76"/>
      <c r="G48" s="113"/>
      <c r="H48" s="114"/>
      <c r="I48" s="114"/>
      <c r="J48" s="136"/>
      <c r="K48" s="76"/>
      <c r="L48" s="76"/>
      <c r="M48" s="76"/>
      <c r="N48" s="76"/>
      <c r="O48" s="76"/>
      <c r="P48" s="76"/>
      <c r="Q48" s="76"/>
    </row>
    <row r="49" spans="1:58" ht="12" customHeight="1" x14ac:dyDescent="0.2">
      <c r="A49" s="76"/>
      <c r="B49" s="76"/>
      <c r="C49" s="76"/>
      <c r="D49" s="76"/>
      <c r="E49" s="76"/>
      <c r="F49" s="76"/>
      <c r="G49" s="76"/>
      <c r="H49" s="76"/>
      <c r="I49" s="76"/>
      <c r="J49" s="113"/>
      <c r="K49" s="114"/>
      <c r="L49" s="114"/>
      <c r="M49" s="114"/>
      <c r="N49" s="76"/>
      <c r="O49" s="76"/>
      <c r="P49" s="76"/>
      <c r="Q49" s="76"/>
      <c r="S49" s="90"/>
      <c r="T49" s="90"/>
      <c r="U49" s="90"/>
      <c r="V49" s="90"/>
      <c r="W49" s="90"/>
      <c r="X49" s="90"/>
    </row>
    <row r="50" spans="1:58" ht="12" customHeight="1" x14ac:dyDescent="0.2">
      <c r="A50" s="76"/>
      <c r="B50" s="76"/>
      <c r="C50" s="76"/>
      <c r="D50" s="76"/>
      <c r="E50" s="76"/>
      <c r="F50" s="76"/>
      <c r="G50" s="113"/>
      <c r="H50" s="114"/>
      <c r="I50" s="114"/>
      <c r="J50" s="136"/>
      <c r="K50" s="76"/>
      <c r="L50" s="76"/>
      <c r="M50" s="76"/>
      <c r="N50" s="76"/>
      <c r="O50" s="76"/>
      <c r="P50" s="76"/>
      <c r="Q50" s="76"/>
    </row>
    <row r="51" spans="1:58" ht="12" customHeight="1" x14ac:dyDescent="0.2">
      <c r="A51" s="94" t="str">
        <f>IF($D$13="English","4.  Weighing / Linearity Test (Indicator in hi-res mode):","4. Prüfung der Richtigkeit mit Normallast (Indikator in Hi-Res-Modus):")</f>
        <v>4.  Weighing / Linearity Test (Indicator in hi-res mode):</v>
      </c>
      <c r="B51" s="76"/>
      <c r="C51" s="77"/>
      <c r="D51" s="95"/>
      <c r="E51" s="96"/>
      <c r="F51" s="97"/>
      <c r="G51" s="76"/>
      <c r="H51" s="76" t="str">
        <f>IF($D$13="English","accordance to EN45501-2015, A.4.4.1","gemäß EN45501-2015, A.4.4.1")</f>
        <v>accordance to EN45501-2015, A.4.4.1</v>
      </c>
      <c r="I51" s="76"/>
      <c r="J51" s="98"/>
      <c r="K51" s="76"/>
      <c r="L51" s="76"/>
      <c r="M51" s="99"/>
      <c r="N51" s="76"/>
      <c r="O51" s="76"/>
      <c r="P51" s="76"/>
      <c r="Q51" s="76"/>
    </row>
    <row r="52" spans="1:58" ht="12.75" x14ac:dyDescent="0.2">
      <c r="A52" s="402" t="str">
        <f>IF($D$13="English","load must be about","ungefähre Last")</f>
        <v>load must be about</v>
      </c>
      <c r="B52" s="403"/>
      <c r="C52" s="404"/>
      <c r="D52" s="390" t="s">
        <v>0</v>
      </c>
      <c r="E52" s="425"/>
      <c r="F52" s="391"/>
      <c r="G52" s="390" t="s">
        <v>7</v>
      </c>
      <c r="H52" s="391"/>
      <c r="I52" s="390" t="s">
        <v>8</v>
      </c>
      <c r="J52" s="391"/>
      <c r="K52" s="390" t="s">
        <v>1</v>
      </c>
      <c r="L52" s="391"/>
      <c r="M52" s="138" t="s">
        <v>88</v>
      </c>
      <c r="N52" s="139"/>
      <c r="O52" s="140"/>
      <c r="P52" s="390" t="s">
        <v>9</v>
      </c>
      <c r="Q52" s="449"/>
      <c r="R52" s="49" t="s">
        <v>51</v>
      </c>
      <c r="W52" s="42" t="s">
        <v>43</v>
      </c>
    </row>
    <row r="53" spans="1:58" ht="12.75" x14ac:dyDescent="0.2">
      <c r="A53" s="102" t="s">
        <v>3</v>
      </c>
      <c r="B53" s="425" t="s">
        <v>2</v>
      </c>
      <c r="C53" s="426"/>
      <c r="D53" s="102" t="s">
        <v>3</v>
      </c>
      <c r="E53" s="425" t="s">
        <v>2</v>
      </c>
      <c r="F53" s="426"/>
      <c r="G53" s="390" t="s">
        <v>2</v>
      </c>
      <c r="H53" s="391"/>
      <c r="I53" s="390" t="s">
        <v>2</v>
      </c>
      <c r="J53" s="425"/>
      <c r="K53" s="102" t="s">
        <v>2</v>
      </c>
      <c r="L53" s="101" t="s">
        <v>3</v>
      </c>
      <c r="M53" s="390" t="s">
        <v>2</v>
      </c>
      <c r="N53" s="425"/>
      <c r="O53" s="391"/>
      <c r="P53" s="390" t="s">
        <v>16</v>
      </c>
      <c r="Q53" s="449"/>
      <c r="R53" s="49" t="s">
        <v>64</v>
      </c>
      <c r="AC53" s="51" t="s">
        <v>54</v>
      </c>
    </row>
    <row r="54" spans="1:58" ht="12.75" x14ac:dyDescent="0.2">
      <c r="A54" s="141">
        <v>20</v>
      </c>
      <c r="B54" s="567">
        <f>A54*$D$10</f>
        <v>0</v>
      </c>
      <c r="C54" s="568"/>
      <c r="D54" s="141" t="str">
        <f>IF(E54=0," ",E54/$D$10)</f>
        <v xml:space="preserve"> </v>
      </c>
      <c r="E54" s="569"/>
      <c r="F54" s="570"/>
      <c r="G54" s="571"/>
      <c r="H54" s="572"/>
      <c r="I54" s="573" t="str">
        <f t="shared" ref="I54:I59" si="1">IF(G54=0," ",(G54-E54))</f>
        <v xml:space="preserve"> </v>
      </c>
      <c r="J54" s="535"/>
      <c r="K54" s="223">
        <f>L54*$D$10</f>
        <v>0</v>
      </c>
      <c r="L54" s="266">
        <f t="shared" ref="L54:L68" si="2">IF(D54="-"," ",IF(D54&lt;=500,0.5,(IF(D54&lt;=2000,1,IF(D54&gt;2000,1.5," ")))))</f>
        <v>1.5</v>
      </c>
      <c r="M54" s="507" t="str">
        <f>IF(E54=0," ",IF($E$39=" "," ",I54-$E$39))</f>
        <v xml:space="preserve"> </v>
      </c>
      <c r="N54" s="580"/>
      <c r="O54" s="508"/>
      <c r="P54" s="452" t="str">
        <f t="shared" ref="P54:P68" si="3">IF(M54=" "," ",IF(ABS(M54)&lt;=K54,"Y","N"))</f>
        <v xml:space="preserve"> </v>
      </c>
      <c r="Q54" s="449"/>
      <c r="W54" s="42" t="s">
        <v>63</v>
      </c>
      <c r="AB54" s="92" t="e">
        <f t="shared" ref="AB54:AB61" si="4">IF(AND(E54&lt;=$D$8,ABS(M54)&lt;=0.5*$D$10),1,IF(AND(E54&gt;$D$8,ABS(M54)&lt;=0.5*$D$11),1,2))</f>
        <v>#VALUE!</v>
      </c>
      <c r="BF54" s="89"/>
    </row>
    <row r="55" spans="1:58" ht="12.75" x14ac:dyDescent="0.2">
      <c r="A55" s="250" t="str">
        <f>IF($D$10=0,"-",IF($D$8/$D$10&lt;=500,100,IF($D$8/$D$10&lt;=1000,100,IF($D$8/$D$10&lt;=2000,200,500))))</f>
        <v>-</v>
      </c>
      <c r="B55" s="581" t="str">
        <f>IF($D$10=0," ",A55*$D$10)</f>
        <v xml:space="preserve"> </v>
      </c>
      <c r="C55" s="582"/>
      <c r="D55" s="106" t="str">
        <f>IF(E55=0," ",E55/$D$10)</f>
        <v xml:space="preserve"> </v>
      </c>
      <c r="E55" s="583"/>
      <c r="F55" s="570"/>
      <c r="G55" s="584"/>
      <c r="H55" s="572"/>
      <c r="I55" s="573" t="str">
        <f t="shared" si="1"/>
        <v xml:space="preserve"> </v>
      </c>
      <c r="J55" s="535"/>
      <c r="K55" s="223">
        <f>L55*$D$10</f>
        <v>0</v>
      </c>
      <c r="L55" s="266">
        <f t="shared" si="2"/>
        <v>1.5</v>
      </c>
      <c r="M55" s="507" t="str">
        <f>IF(E55=0," ",IF($E$39=" "," ",I55-$E$39))</f>
        <v xml:space="preserve"> </v>
      </c>
      <c r="N55" s="580"/>
      <c r="O55" s="508"/>
      <c r="P55" s="452" t="str">
        <f t="shared" si="3"/>
        <v xml:space="preserve"> </v>
      </c>
      <c r="Q55" s="449"/>
      <c r="R55" s="49" t="s">
        <v>70</v>
      </c>
      <c r="S55" s="56"/>
      <c r="T55" s="57"/>
      <c r="X55" s="58"/>
      <c r="AB55" s="92" t="e">
        <f t="shared" si="4"/>
        <v>#VALUE!</v>
      </c>
      <c r="AC55" s="42" t="s">
        <v>53</v>
      </c>
    </row>
    <row r="56" spans="1:58" ht="12.75" x14ac:dyDescent="0.2">
      <c r="A56" s="142" t="str">
        <f>IF($D$10=0,"-",IF($D$8/$D$10&lt;=500,200,IF($D$8/$D$10&lt;=1000,200,IF($D$8/$D$10&lt;=2000,500,1000))))</f>
        <v>-</v>
      </c>
      <c r="B56" s="567" t="str">
        <f>IF($D$10=0," ",A56*$D$10)</f>
        <v xml:space="preserve"> </v>
      </c>
      <c r="C56" s="568"/>
      <c r="D56" s="141" t="str">
        <f>IF(E56=0," ",E56/$D$10)</f>
        <v xml:space="preserve"> </v>
      </c>
      <c r="E56" s="569"/>
      <c r="F56" s="570"/>
      <c r="G56" s="571"/>
      <c r="H56" s="572"/>
      <c r="I56" s="573" t="str">
        <f t="shared" si="1"/>
        <v xml:space="preserve"> </v>
      </c>
      <c r="J56" s="535"/>
      <c r="K56" s="223">
        <f>IF(D56="-",0,L56*$D$10)</f>
        <v>0</v>
      </c>
      <c r="L56" s="266">
        <f t="shared" si="2"/>
        <v>1.5</v>
      </c>
      <c r="M56" s="507" t="str">
        <f>IF(E56=0," ",IF($E$39=" "," ",I56-$E$39))</f>
        <v xml:space="preserve"> </v>
      </c>
      <c r="N56" s="580"/>
      <c r="O56" s="508"/>
      <c r="P56" s="452" t="str">
        <f t="shared" si="3"/>
        <v xml:space="preserve"> </v>
      </c>
      <c r="Q56" s="449"/>
      <c r="R56" s="49" t="s">
        <v>69</v>
      </c>
      <c r="S56" s="56"/>
      <c r="T56" s="57"/>
      <c r="X56" s="58"/>
      <c r="Z56" s="62"/>
      <c r="AB56" s="92" t="e">
        <f t="shared" si="4"/>
        <v>#VALUE!</v>
      </c>
      <c r="AC56" s="51" t="s">
        <v>54</v>
      </c>
    </row>
    <row r="57" spans="1:58" ht="12.75" x14ac:dyDescent="0.2">
      <c r="A57" s="142" t="str">
        <f>IF($D$10=0,"-",IF($D$8/$D$10&lt;=500,300,IF($D$8/$D$10&lt;=1000,500,IF($D$8/$D$10&lt;=2000,1000,2000))))</f>
        <v>-</v>
      </c>
      <c r="B57" s="567" t="str">
        <f>IF($D$10=0," ",A57*$D$10)</f>
        <v xml:space="preserve"> </v>
      </c>
      <c r="C57" s="568"/>
      <c r="D57" s="141" t="str">
        <f>IF(E57=0," ",IF(E57&lt;$D$8,E57/$D$10,E57/$D$11))</f>
        <v xml:space="preserve"> </v>
      </c>
      <c r="E57" s="569"/>
      <c r="F57" s="570"/>
      <c r="G57" s="571"/>
      <c r="H57" s="572"/>
      <c r="I57" s="573" t="str">
        <f t="shared" si="1"/>
        <v xml:space="preserve"> </v>
      </c>
      <c r="J57" s="535"/>
      <c r="K57" s="223">
        <f>IF(D57="-",0,L57*$D$10)</f>
        <v>0</v>
      </c>
      <c r="L57" s="266">
        <f t="shared" si="2"/>
        <v>1.5</v>
      </c>
      <c r="M57" s="507" t="str">
        <f t="shared" ref="M57:M63" si="5">IF(E57=0," ",IF($E$39=" "," ",ROUND(I57-$E$39,2)))</f>
        <v xml:space="preserve"> </v>
      </c>
      <c r="N57" s="580"/>
      <c r="O57" s="508"/>
      <c r="P57" s="452" t="str">
        <f t="shared" si="3"/>
        <v xml:space="preserve"> </v>
      </c>
      <c r="Q57" s="449"/>
      <c r="S57" s="59"/>
      <c r="T57" s="60"/>
      <c r="W57" s="42" t="s">
        <v>71</v>
      </c>
      <c r="X57" s="61"/>
      <c r="AB57" s="92" t="e">
        <f t="shared" si="4"/>
        <v>#VALUE!</v>
      </c>
      <c r="AJ57" s="46"/>
    </row>
    <row r="58" spans="1:58" ht="12.75" x14ac:dyDescent="0.2">
      <c r="A58" s="142">
        <f>IF($D$11=0,0,IF(B58&lt;$D$8,B58/$D$10,B58/$D$11))</f>
        <v>0</v>
      </c>
      <c r="B58" s="567" t="str">
        <f>IF($D$11=0," ",$D$8-$D$11)</f>
        <v xml:space="preserve"> </v>
      </c>
      <c r="C58" s="568"/>
      <c r="D58" s="141" t="str">
        <f>IF(E58=0," ",IF(E58&lt;$D$8,E58/$D$10,E58/$D$11))</f>
        <v xml:space="preserve"> </v>
      </c>
      <c r="E58" s="569"/>
      <c r="F58" s="570"/>
      <c r="G58" s="571"/>
      <c r="H58" s="572"/>
      <c r="I58" s="573" t="str">
        <f t="shared" si="1"/>
        <v xml:space="preserve"> </v>
      </c>
      <c r="J58" s="535"/>
      <c r="K58" s="223">
        <f>IF(D58="-",0,IF(E58&lt;$D$8,L58*$D$10,L58*$D$11))</f>
        <v>0</v>
      </c>
      <c r="L58" s="266">
        <f t="shared" si="2"/>
        <v>1.5</v>
      </c>
      <c r="M58" s="507" t="str">
        <f t="shared" si="5"/>
        <v xml:space="preserve"> </v>
      </c>
      <c r="N58" s="580"/>
      <c r="O58" s="508"/>
      <c r="P58" s="452" t="str">
        <f t="shared" si="3"/>
        <v xml:space="preserve"> </v>
      </c>
      <c r="Q58" s="449"/>
      <c r="Z58" s="62"/>
      <c r="AB58" s="92" t="e">
        <f t="shared" si="4"/>
        <v>#VALUE!</v>
      </c>
      <c r="AD58" s="46"/>
      <c r="AE58" s="46"/>
      <c r="AF58" s="46"/>
      <c r="AG58" s="46"/>
      <c r="AH58" s="46"/>
      <c r="AI58" s="46"/>
    </row>
    <row r="59" spans="1:58" ht="12.75" x14ac:dyDescent="0.2">
      <c r="A59" s="31"/>
      <c r="B59" s="567" t="str">
        <f>IF(A59=0," ",A59*$D$11)</f>
        <v xml:space="preserve"> </v>
      </c>
      <c r="C59" s="568"/>
      <c r="D59" s="141" t="str">
        <f>IF(E59=0," ",IF(E59&lt;$D$8,E59/$D$10,E59/$D$11))</f>
        <v xml:space="preserve"> </v>
      </c>
      <c r="E59" s="569"/>
      <c r="F59" s="570"/>
      <c r="G59" s="584"/>
      <c r="H59" s="572"/>
      <c r="I59" s="573" t="str">
        <f t="shared" si="1"/>
        <v xml:space="preserve"> </v>
      </c>
      <c r="J59" s="535"/>
      <c r="K59" s="223">
        <f>IF(D59="-",0,IF(E59&lt;$D$8,L59*$D$10,L59*$D$11))</f>
        <v>0</v>
      </c>
      <c r="L59" s="266">
        <f t="shared" si="2"/>
        <v>1.5</v>
      </c>
      <c r="M59" s="507" t="str">
        <f t="shared" si="5"/>
        <v xml:space="preserve"> </v>
      </c>
      <c r="N59" s="580"/>
      <c r="O59" s="508"/>
      <c r="P59" s="452" t="str">
        <f t="shared" si="3"/>
        <v xml:space="preserve"> </v>
      </c>
      <c r="Q59" s="449"/>
      <c r="R59" s="49" t="s">
        <v>48</v>
      </c>
      <c r="S59" s="63"/>
      <c r="T59" s="64"/>
      <c r="U59" s="65"/>
      <c r="V59" s="66"/>
      <c r="W59" s="42" t="s">
        <v>47</v>
      </c>
      <c r="X59" s="67"/>
      <c r="Z59" s="62"/>
      <c r="AB59" s="92" t="e">
        <f t="shared" si="4"/>
        <v>#VALUE!</v>
      </c>
      <c r="AC59" s="42" t="s">
        <v>53</v>
      </c>
      <c r="AD59" s="84"/>
      <c r="AE59" s="84"/>
      <c r="AF59" s="84"/>
      <c r="AG59" s="84"/>
      <c r="AH59" s="84"/>
      <c r="AI59" s="84"/>
    </row>
    <row r="60" spans="1:58" ht="12.75" x14ac:dyDescent="0.2">
      <c r="A60" s="31"/>
      <c r="B60" s="581" t="str">
        <f>IF(A60=0," ",A60*$D$11)</f>
        <v xml:space="preserve"> </v>
      </c>
      <c r="C60" s="582"/>
      <c r="D60" s="106" t="str">
        <f>IF(E60=0," ",IF(E60&lt;$D$8,E60/$D$10,E60/$D$11))</f>
        <v xml:space="preserve"> </v>
      </c>
      <c r="E60" s="583"/>
      <c r="F60" s="570"/>
      <c r="G60" s="584"/>
      <c r="H60" s="572"/>
      <c r="I60" s="573" t="str">
        <f>IF(G60=0," ",ROUND((G60-E60),4))</f>
        <v xml:space="preserve"> </v>
      </c>
      <c r="J60" s="535"/>
      <c r="K60" s="223">
        <f>IF(D60="-",0,IF(E60&lt;$D$8,L60*$D$10,L60*$D$11))</f>
        <v>0</v>
      </c>
      <c r="L60" s="266">
        <f t="shared" si="2"/>
        <v>1.5</v>
      </c>
      <c r="M60" s="507" t="str">
        <f t="shared" si="5"/>
        <v xml:space="preserve"> </v>
      </c>
      <c r="N60" s="580"/>
      <c r="O60" s="508"/>
      <c r="P60" s="452" t="str">
        <f t="shared" si="3"/>
        <v xml:space="preserve"> </v>
      </c>
      <c r="Q60" s="449"/>
      <c r="R60" s="42" t="s">
        <v>49</v>
      </c>
      <c r="AB60" s="92" t="e">
        <f t="shared" si="4"/>
        <v>#VALUE!</v>
      </c>
    </row>
    <row r="61" spans="1:58" ht="12.75" x14ac:dyDescent="0.2">
      <c r="A61" s="142">
        <f>IF($D$11=0,0,IF($D$9/$D$11&lt;=A60,"-",$D$9/$D$11))</f>
        <v>0</v>
      </c>
      <c r="B61" s="567" t="str">
        <f>IF($D$11=0," ",A61*$D$11)</f>
        <v xml:space="preserve"> </v>
      </c>
      <c r="C61" s="568"/>
      <c r="D61" s="141" t="str">
        <f>IF(E61=0," ",IF(E61&lt;$D$8,E61/$D$10,E61/$D$11))</f>
        <v xml:space="preserve"> </v>
      </c>
      <c r="E61" s="569"/>
      <c r="F61" s="570"/>
      <c r="G61" s="571"/>
      <c r="H61" s="572"/>
      <c r="I61" s="573" t="str">
        <f>IF(G61=0," ",(G61-E61))</f>
        <v xml:space="preserve"> </v>
      </c>
      <c r="J61" s="535"/>
      <c r="K61" s="223">
        <f>IF(D61="-",0,IF(E61&lt;$D$8,L61*$D$10,L61*$D$11))</f>
        <v>0</v>
      </c>
      <c r="L61" s="266">
        <f t="shared" si="2"/>
        <v>1.5</v>
      </c>
      <c r="M61" s="507" t="str">
        <f t="shared" si="5"/>
        <v xml:space="preserve"> </v>
      </c>
      <c r="N61" s="580"/>
      <c r="O61" s="508"/>
      <c r="P61" s="452" t="str">
        <f t="shared" si="3"/>
        <v xml:space="preserve"> </v>
      </c>
      <c r="Q61" s="449"/>
      <c r="R61" s="49" t="s">
        <v>73</v>
      </c>
      <c r="S61" s="63"/>
      <c r="T61" s="64"/>
      <c r="U61" s="65"/>
      <c r="V61" s="66"/>
      <c r="W61" s="67"/>
      <c r="X61" s="67"/>
      <c r="AB61" s="92" t="e">
        <f t="shared" si="4"/>
        <v>#VALUE!</v>
      </c>
      <c r="AC61" s="51" t="s">
        <v>54</v>
      </c>
    </row>
    <row r="62" spans="1:58" ht="12.75" x14ac:dyDescent="0.2">
      <c r="A62" s="142">
        <f>A60</f>
        <v>0</v>
      </c>
      <c r="B62" s="585" t="str">
        <f>IF($D$9=0," ",A62*$D$11)</f>
        <v xml:space="preserve"> </v>
      </c>
      <c r="C62" s="586"/>
      <c r="D62" s="141" t="str">
        <f>IF(E62=0," ",E62/$D$11)</f>
        <v xml:space="preserve"> </v>
      </c>
      <c r="E62" s="587">
        <f>E60</f>
        <v>0</v>
      </c>
      <c r="F62" s="588"/>
      <c r="G62" s="511"/>
      <c r="H62" s="589"/>
      <c r="I62" s="573" t="str">
        <f>IF(G62=0," ",ROUND((G62-E62),4))</f>
        <v xml:space="preserve"> </v>
      </c>
      <c r="J62" s="535"/>
      <c r="K62" s="223">
        <f>IF(D62="-",0,IF(E62&lt;$D$8,L62*$D$10,L62*$D$11))</f>
        <v>0</v>
      </c>
      <c r="L62" s="266">
        <f t="shared" si="2"/>
        <v>1.5</v>
      </c>
      <c r="M62" s="507" t="str">
        <f t="shared" si="5"/>
        <v xml:space="preserve"> </v>
      </c>
      <c r="N62" s="580"/>
      <c r="O62" s="508"/>
      <c r="P62" s="452" t="str">
        <f t="shared" si="3"/>
        <v xml:space="preserve"> </v>
      </c>
      <c r="Q62" s="449"/>
      <c r="R62" s="42" t="s">
        <v>75</v>
      </c>
      <c r="X62" s="42" t="s">
        <v>74</v>
      </c>
      <c r="AB62" s="92" t="e">
        <f>IF(ABS(M62)&lt;=0.5*$D$11,1,2)</f>
        <v>#VALUE!</v>
      </c>
      <c r="AD62" s="46"/>
      <c r="AE62" s="46"/>
      <c r="AF62" s="46"/>
      <c r="AG62" s="46"/>
      <c r="AH62" s="46"/>
    </row>
    <row r="63" spans="1:58" ht="12.75" x14ac:dyDescent="0.2">
      <c r="A63" s="142">
        <f>A59</f>
        <v>0</v>
      </c>
      <c r="B63" s="590" t="str">
        <f>IF($D$9=0," ",A63*$D$11)</f>
        <v xml:space="preserve"> </v>
      </c>
      <c r="C63" s="591"/>
      <c r="D63" s="141" t="str">
        <f t="shared" ref="D63:D68" si="6">IF(E63=0," ",E63/$D$11)</f>
        <v xml:space="preserve"> </v>
      </c>
      <c r="E63" s="587">
        <f>E59</f>
        <v>0</v>
      </c>
      <c r="F63" s="592"/>
      <c r="G63" s="511"/>
      <c r="H63" s="512"/>
      <c r="I63" s="573" t="str">
        <f>IF(G63=0," ",(G63-E63))</f>
        <v xml:space="preserve"> </v>
      </c>
      <c r="J63" s="535"/>
      <c r="K63" s="223">
        <f t="shared" ref="K63:K68" si="7">IF(D63="-",0,L63*$D$11)</f>
        <v>0</v>
      </c>
      <c r="L63" s="266">
        <f t="shared" si="2"/>
        <v>1.5</v>
      </c>
      <c r="M63" s="507" t="str">
        <f t="shared" si="5"/>
        <v xml:space="preserve"> </v>
      </c>
      <c r="N63" s="580"/>
      <c r="O63" s="508"/>
      <c r="P63" s="452" t="str">
        <f t="shared" si="3"/>
        <v xml:space="preserve"> </v>
      </c>
      <c r="Q63" s="449"/>
      <c r="R63" s="54" t="s">
        <v>76</v>
      </c>
      <c r="S63" s="51"/>
      <c r="T63" s="51"/>
      <c r="U63" s="51"/>
      <c r="V63" s="51"/>
      <c r="W63" s="51"/>
      <c r="X63" s="51"/>
      <c r="Y63" s="51"/>
      <c r="Z63" s="51"/>
      <c r="AB63" s="92" t="e">
        <f t="shared" ref="AB63:AB68" si="8">IF(ABS(M63)&lt;=0.5*$D$11,1,2)</f>
        <v>#VALUE!</v>
      </c>
      <c r="AD63" s="84"/>
      <c r="AE63" s="84"/>
      <c r="AF63" s="84"/>
      <c r="AG63" s="84"/>
      <c r="AH63" s="84"/>
    </row>
    <row r="64" spans="1:58" ht="12.75" x14ac:dyDescent="0.2">
      <c r="A64" s="142" t="str">
        <f>IF($D$10=0,"-",B64/$D$11)</f>
        <v>-</v>
      </c>
      <c r="B64" s="590" t="str">
        <f>IF($D$10=0," ",B58)</f>
        <v xml:space="preserve"> </v>
      </c>
      <c r="C64" s="591"/>
      <c r="D64" s="141" t="str">
        <f t="shared" si="6"/>
        <v xml:space="preserve"> </v>
      </c>
      <c r="E64" s="587">
        <f>E58</f>
        <v>0</v>
      </c>
      <c r="F64" s="592"/>
      <c r="G64" s="511"/>
      <c r="H64" s="512"/>
      <c r="I64" s="573" t="str">
        <f>IF(G64=0," ",(G64-E64))</f>
        <v xml:space="preserve"> </v>
      </c>
      <c r="J64" s="535"/>
      <c r="K64" s="223">
        <f t="shared" si="7"/>
        <v>0</v>
      </c>
      <c r="L64" s="266">
        <f t="shared" si="2"/>
        <v>1.5</v>
      </c>
      <c r="M64" s="507" t="str">
        <f>IF(E64=0," ",IF($E$39=" "," ",I64-$E$39))</f>
        <v xml:space="preserve"> </v>
      </c>
      <c r="N64" s="580"/>
      <c r="O64" s="508"/>
      <c r="P64" s="452" t="str">
        <f t="shared" si="3"/>
        <v xml:space="preserve"> </v>
      </c>
      <c r="Q64" s="449"/>
      <c r="R64" s="68" t="s">
        <v>50</v>
      </c>
      <c r="AB64" s="92" t="e">
        <f t="shared" si="8"/>
        <v>#VALUE!</v>
      </c>
      <c r="AC64" s="42" t="s">
        <v>53</v>
      </c>
    </row>
    <row r="65" spans="1:29" ht="12.75" x14ac:dyDescent="0.2">
      <c r="A65" s="142" t="str">
        <f>IF($D$10=0,"-",B65/$D$11)</f>
        <v>-</v>
      </c>
      <c r="B65" s="590" t="str">
        <f>IF($D$10=0," ",B57)</f>
        <v xml:space="preserve"> </v>
      </c>
      <c r="C65" s="591"/>
      <c r="D65" s="141" t="str">
        <f t="shared" si="6"/>
        <v xml:space="preserve"> </v>
      </c>
      <c r="E65" s="587">
        <f>E57</f>
        <v>0</v>
      </c>
      <c r="F65" s="592"/>
      <c r="G65" s="511"/>
      <c r="H65" s="512"/>
      <c r="I65" s="573" t="str">
        <f>IF(G65=0," ",(G65-E65))</f>
        <v xml:space="preserve"> </v>
      </c>
      <c r="J65" s="535"/>
      <c r="K65" s="223">
        <f t="shared" si="7"/>
        <v>0</v>
      </c>
      <c r="L65" s="266">
        <f t="shared" si="2"/>
        <v>1.5</v>
      </c>
      <c r="M65" s="507" t="str">
        <f>IF(E65=0," ",IF($E$39=" "," ",I65-$E$39))</f>
        <v xml:space="preserve"> </v>
      </c>
      <c r="N65" s="580"/>
      <c r="O65" s="508"/>
      <c r="P65" s="452" t="str">
        <f t="shared" si="3"/>
        <v xml:space="preserve"> </v>
      </c>
      <c r="Q65" s="449"/>
      <c r="R65" s="68" t="s">
        <v>27</v>
      </c>
      <c r="AB65" s="92" t="e">
        <f t="shared" si="8"/>
        <v>#VALUE!</v>
      </c>
    </row>
    <row r="66" spans="1:29" ht="12.75" x14ac:dyDescent="0.2">
      <c r="A66" s="142" t="str">
        <f>IF($D$10=0,"-",B66/$D$11)</f>
        <v>-</v>
      </c>
      <c r="B66" s="590" t="str">
        <f>IF($D$10=0," ",B56)</f>
        <v xml:space="preserve"> </v>
      </c>
      <c r="C66" s="591"/>
      <c r="D66" s="141" t="str">
        <f t="shared" si="6"/>
        <v xml:space="preserve"> </v>
      </c>
      <c r="E66" s="587">
        <f>E56</f>
        <v>0</v>
      </c>
      <c r="F66" s="592"/>
      <c r="G66" s="511"/>
      <c r="H66" s="512"/>
      <c r="I66" s="573" t="str">
        <f>IF(G66=0," ",(G66-E66))</f>
        <v xml:space="preserve"> </v>
      </c>
      <c r="J66" s="535"/>
      <c r="K66" s="223">
        <f t="shared" si="7"/>
        <v>0</v>
      </c>
      <c r="L66" s="266">
        <f t="shared" si="2"/>
        <v>1.5</v>
      </c>
      <c r="M66" s="507" t="str">
        <f>IF(E66=0," ",IF($E$39=" "," ",ROUND(I66-$E$39,2)))</f>
        <v xml:space="preserve"> </v>
      </c>
      <c r="N66" s="580"/>
      <c r="O66" s="508"/>
      <c r="P66" s="452" t="str">
        <f t="shared" si="3"/>
        <v xml:space="preserve"> </v>
      </c>
      <c r="Q66" s="449"/>
      <c r="R66" s="68" t="s">
        <v>28</v>
      </c>
      <c r="AB66" s="92" t="e">
        <f t="shared" si="8"/>
        <v>#VALUE!</v>
      </c>
    </row>
    <row r="67" spans="1:29" ht="12.75" x14ac:dyDescent="0.2">
      <c r="A67" s="142" t="str">
        <f>IF($D$10=0,"-",B67/$D$11)</f>
        <v>-</v>
      </c>
      <c r="B67" s="590" t="str">
        <f>IF($D$10=0," ",B55)</f>
        <v xml:space="preserve"> </v>
      </c>
      <c r="C67" s="591"/>
      <c r="D67" s="141" t="str">
        <f t="shared" si="6"/>
        <v xml:space="preserve"> </v>
      </c>
      <c r="E67" s="587">
        <f>E55</f>
        <v>0</v>
      </c>
      <c r="F67" s="592"/>
      <c r="G67" s="511"/>
      <c r="H67" s="512"/>
      <c r="I67" s="573" t="str">
        <f>IF(G67=0," ",ROUND((G67-E67),4))</f>
        <v xml:space="preserve"> </v>
      </c>
      <c r="J67" s="535"/>
      <c r="K67" s="223">
        <f t="shared" si="7"/>
        <v>0</v>
      </c>
      <c r="L67" s="266">
        <f t="shared" si="2"/>
        <v>1.5</v>
      </c>
      <c r="M67" s="507" t="str">
        <f>IF(E67=0," ",IF($E$39=" "," ",ROUND(I67-$E$39,2)))</f>
        <v xml:space="preserve"> </v>
      </c>
      <c r="N67" s="580"/>
      <c r="O67" s="508"/>
      <c r="P67" s="452" t="str">
        <f t="shared" si="3"/>
        <v xml:space="preserve"> </v>
      </c>
      <c r="Q67" s="449"/>
      <c r="R67" s="68" t="s">
        <v>77</v>
      </c>
      <c r="S67" s="69"/>
      <c r="AB67" s="92" t="e">
        <f t="shared" si="8"/>
        <v>#VALUE!</v>
      </c>
      <c r="AC67" s="51" t="s">
        <v>54</v>
      </c>
    </row>
    <row r="68" spans="1:29" ht="12.75" x14ac:dyDescent="0.2">
      <c r="A68" s="142" t="str">
        <f>IF($D$10=0,"-",B68/$D$11)</f>
        <v>-</v>
      </c>
      <c r="B68" s="590" t="str">
        <f>IF($D$10=0," ",B54)</f>
        <v xml:space="preserve"> </v>
      </c>
      <c r="C68" s="591"/>
      <c r="D68" s="141" t="str">
        <f t="shared" si="6"/>
        <v xml:space="preserve"> </v>
      </c>
      <c r="E68" s="587">
        <f>E54</f>
        <v>0</v>
      </c>
      <c r="F68" s="592"/>
      <c r="G68" s="511"/>
      <c r="H68" s="512"/>
      <c r="I68" s="573" t="str">
        <f>IF(G68=0," ",(G68-E68))</f>
        <v xml:space="preserve"> </v>
      </c>
      <c r="J68" s="535"/>
      <c r="K68" s="223">
        <f t="shared" si="7"/>
        <v>0</v>
      </c>
      <c r="L68" s="266">
        <f t="shared" si="2"/>
        <v>1.5</v>
      </c>
      <c r="M68" s="507" t="str">
        <f>IF(E68=0," ",IF($E$39=" "," ",ROUND(I68-$E$39,2)))</f>
        <v xml:space="preserve"> </v>
      </c>
      <c r="N68" s="580"/>
      <c r="O68" s="508"/>
      <c r="P68" s="452" t="str">
        <f t="shared" si="3"/>
        <v xml:space="preserve"> </v>
      </c>
      <c r="Q68" s="449"/>
      <c r="R68" s="68" t="s">
        <v>78</v>
      </c>
      <c r="S68" s="69"/>
      <c r="AB68" s="92" t="e">
        <f t="shared" si="8"/>
        <v>#VALUE!</v>
      </c>
    </row>
    <row r="69" spans="1:29" ht="12.75" x14ac:dyDescent="0.2">
      <c r="A69" s="76"/>
      <c r="B69" s="76"/>
      <c r="C69" s="76"/>
      <c r="D69" s="76"/>
      <c r="E69" s="76"/>
      <c r="F69" s="267"/>
      <c r="G69" s="267"/>
      <c r="H69" s="267"/>
      <c r="I69" s="267"/>
      <c r="J69" s="76"/>
      <c r="K69" s="76"/>
      <c r="L69" s="110" t="str">
        <f>IF($D$13="English","Test passed?","Test bestanden?")</f>
        <v>Test passed?</v>
      </c>
      <c r="M69" s="111"/>
      <c r="N69" s="111"/>
      <c r="O69" s="112"/>
      <c r="P69" s="452" t="str">
        <f>IF(AND(P54="Y",P55= "Y", P56="Y",P57="Y",P65="Y",P66="Y",P67="Y",P68="Y",P58="Y",P59="Y",P60="Y",P61="Y",P62="Y",P63="Y",P64="Y"),"Y","N")</f>
        <v>N</v>
      </c>
      <c r="Q69" s="449"/>
      <c r="R69" s="68"/>
      <c r="S69" s="69"/>
    </row>
    <row r="70" spans="1:29" ht="12.75" x14ac:dyDescent="0.2">
      <c r="A70" s="144"/>
      <c r="B70" s="130"/>
      <c r="C70" s="131"/>
      <c r="D70" s="76"/>
      <c r="E70" s="76"/>
      <c r="F70" s="76"/>
      <c r="G70" s="76"/>
      <c r="H70" s="76"/>
      <c r="I70" s="76"/>
      <c r="J70" s="76"/>
      <c r="K70" s="76"/>
      <c r="L70" s="76"/>
      <c r="M70" s="76"/>
      <c r="N70" s="76"/>
      <c r="O70" s="76"/>
      <c r="P70" s="76"/>
      <c r="Q70" s="76"/>
      <c r="S70" s="68"/>
      <c r="T70" s="69"/>
    </row>
    <row r="71" spans="1:29" s="1" customFormat="1" ht="12" customHeight="1" x14ac:dyDescent="0.2">
      <c r="A71" s="473" t="str">
        <f>IF($D$13="English","If the maximum calculated error in Weighing Test is less or equal to 0,5e, no additional Tare Test has to be performed. ","Wenn der kalkulierte maximale Fehler im Linearitätstest kleiner oder gleich 0,5e ist, muss kein zusätzlich Tara Test durchgeführt werden. ")</f>
        <v xml:space="preserve">If the maximum calculated error in Weighing Test is less or equal to 0,5e, no additional Tare Test has to be performed. </v>
      </c>
      <c r="B71" s="473"/>
      <c r="C71" s="473"/>
      <c r="D71" s="473"/>
      <c r="E71" s="473"/>
      <c r="F71" s="473"/>
      <c r="G71" s="473"/>
      <c r="H71" s="473"/>
      <c r="I71" s="473"/>
      <c r="J71" s="473"/>
      <c r="K71" s="473"/>
      <c r="L71" s="473"/>
      <c r="M71" s="473"/>
      <c r="N71" s="473"/>
      <c r="O71" s="473"/>
      <c r="P71" s="473"/>
      <c r="Q71" s="473"/>
    </row>
    <row r="72" spans="1:29" s="1" customFormat="1" ht="12.75" x14ac:dyDescent="0.2">
      <c r="A72" s="145" t="str">
        <f>IF($D$13="English","Does Test 5 have to be performed? ","Muss Test 5 durchgeführt werden? ")</f>
        <v xml:space="preserve">Does Test 5 have to be performed? </v>
      </c>
      <c r="B72" s="148"/>
      <c r="C72" s="148"/>
      <c r="D72" s="148"/>
      <c r="E72" s="148"/>
      <c r="F72" s="109" t="e">
        <f>IF(AND(AB54=1,AB55=1,AB56=1,AB57=1,AB58=1,AB59=1,AB60=1,AB61=1,AB62=1,AB63=1,AB64=1,AB65=1,AB66=1,AB67=1,AB68=1),"N","Y")</f>
        <v>#VALUE!</v>
      </c>
      <c r="G72" s="148"/>
      <c r="H72" s="268"/>
      <c r="I72" s="148"/>
      <c r="J72" s="148"/>
      <c r="K72" s="148"/>
      <c r="L72" s="148"/>
      <c r="M72" s="148"/>
      <c r="N72" s="148"/>
      <c r="O72" s="148"/>
      <c r="P72" s="148"/>
      <c r="Q72" s="76"/>
    </row>
    <row r="73" spans="1:29" s="1" customFormat="1" ht="12.75" x14ac:dyDescent="0.2">
      <c r="A73" s="148"/>
      <c r="B73" s="148"/>
      <c r="C73" s="148"/>
      <c r="D73" s="148"/>
      <c r="E73" s="148"/>
      <c r="F73" s="148"/>
      <c r="G73" s="148"/>
      <c r="H73" s="148"/>
      <c r="I73" s="148"/>
      <c r="J73" s="148"/>
      <c r="K73" s="148"/>
      <c r="L73" s="148"/>
      <c r="M73" s="148"/>
      <c r="N73" s="148"/>
      <c r="O73" s="148"/>
      <c r="P73" s="148"/>
      <c r="Q73" s="76"/>
    </row>
    <row r="74" spans="1:29" s="1" customFormat="1" ht="12.75" x14ac:dyDescent="0.2">
      <c r="A74" s="94" t="str">
        <f>IF($D$13="English","5.  Tare (Weighing Test) - Indicator in hi-res mode:","5. Tara (Richtigkeitsprüfung) - Indikator in Hi-Res-Modus:")</f>
        <v>5.  Tare (Weighing Test) - Indicator in hi-res mode:</v>
      </c>
      <c r="B74" s="147"/>
      <c r="C74" s="147"/>
      <c r="D74" s="147"/>
      <c r="E74" s="147"/>
      <c r="F74" s="147"/>
      <c r="G74" s="147"/>
      <c r="H74" s="76" t="str">
        <f>IF($D$13="English","accordance to EN45501-2015, A.4.6.1","gemäß EN45501-2015, A.4.6.1")</f>
        <v>accordance to EN45501-2015, A.4.6.1</v>
      </c>
      <c r="I74" s="147"/>
      <c r="J74" s="147"/>
      <c r="K74" s="147"/>
      <c r="L74" s="147"/>
      <c r="M74" s="147"/>
      <c r="N74" s="147"/>
      <c r="O74" s="147"/>
      <c r="P74" s="147"/>
      <c r="Q74" s="76"/>
    </row>
    <row r="75" spans="1:29" s="1" customFormat="1" ht="12" customHeight="1" x14ac:dyDescent="0.2">
      <c r="A75" s="475" t="str">
        <f>IF($D$13="English","Tare a load between 1/3 Max and 2/3 Max and test up to Max.at 5 load points. Please test at the loads where mpe changes.","Last zwischen 1/3 und 2/3 Max tarieren und bis zur Maximallast bei 5 Lastpunkten prüfen. Bei den Lasten, bei denen sich mpe ändert, muss geprüft werden. ")</f>
        <v>Tare a load between 1/3 Max and 2/3 Max and test up to Max.at 5 load points. Please test at the loads where mpe changes.</v>
      </c>
      <c r="B75" s="475"/>
      <c r="C75" s="475"/>
      <c r="D75" s="475"/>
      <c r="E75" s="475"/>
      <c r="F75" s="475"/>
      <c r="G75" s="475"/>
      <c r="H75" s="475"/>
      <c r="I75" s="475"/>
      <c r="J75" s="475"/>
      <c r="K75" s="475"/>
      <c r="L75" s="475"/>
      <c r="M75" s="475"/>
      <c r="N75" s="475"/>
      <c r="O75" s="475"/>
      <c r="P75" s="475"/>
      <c r="Q75" s="475"/>
    </row>
    <row r="76" spans="1:29" s="1" customFormat="1" ht="12" customHeight="1" x14ac:dyDescent="0.2">
      <c r="A76" s="475"/>
      <c r="B76" s="475"/>
      <c r="C76" s="475"/>
      <c r="D76" s="475"/>
      <c r="E76" s="475"/>
      <c r="F76" s="475"/>
      <c r="G76" s="475"/>
      <c r="H76" s="475"/>
      <c r="I76" s="475"/>
      <c r="J76" s="475"/>
      <c r="K76" s="475"/>
      <c r="L76" s="475"/>
      <c r="M76" s="475"/>
      <c r="N76" s="475"/>
      <c r="O76" s="475"/>
      <c r="P76" s="475"/>
      <c r="Q76" s="475"/>
    </row>
    <row r="77" spans="1:29" s="1" customFormat="1" ht="12.75" x14ac:dyDescent="0.2">
      <c r="A77" s="94" t="str">
        <f>IF($D$13="English","Tared load:","Tarierte Last:")</f>
        <v>Tared load:</v>
      </c>
      <c r="B77" s="78"/>
      <c r="C77" s="536"/>
      <c r="D77" s="537"/>
      <c r="E77" s="76" t="s">
        <v>2</v>
      </c>
      <c r="F77" s="76"/>
      <c r="G77" s="99"/>
      <c r="H77" s="98"/>
      <c r="I77" s="114"/>
      <c r="J77" s="132"/>
      <c r="K77" s="76"/>
      <c r="L77" s="76"/>
      <c r="M77" s="76"/>
      <c r="N77" s="76"/>
      <c r="O77" s="76"/>
      <c r="P77" s="76"/>
      <c r="Q77" s="76"/>
    </row>
    <row r="78" spans="1:29" s="1" customFormat="1" ht="12.75" x14ac:dyDescent="0.2">
      <c r="A78" s="450" t="s">
        <v>0</v>
      </c>
      <c r="B78" s="478"/>
      <c r="C78" s="479"/>
      <c r="D78" s="120" t="s">
        <v>84</v>
      </c>
      <c r="E78" s="450" t="s">
        <v>7</v>
      </c>
      <c r="F78" s="498"/>
      <c r="G78" s="450" t="s">
        <v>89</v>
      </c>
      <c r="H78" s="426"/>
      <c r="I78" s="442" t="s">
        <v>1</v>
      </c>
      <c r="J78" s="443"/>
      <c r="K78" s="443"/>
      <c r="L78" s="446" t="s">
        <v>90</v>
      </c>
      <c r="M78" s="447"/>
      <c r="N78" s="448"/>
      <c r="O78" s="100" t="s">
        <v>9</v>
      </c>
      <c r="P78" s="149"/>
      <c r="Q78" s="76"/>
    </row>
    <row r="79" spans="1:29" s="1" customFormat="1" ht="12.75" x14ac:dyDescent="0.2">
      <c r="A79" s="505" t="s">
        <v>2</v>
      </c>
      <c r="B79" s="480"/>
      <c r="C79" s="449"/>
      <c r="D79" s="150"/>
      <c r="E79" s="450" t="s">
        <v>2</v>
      </c>
      <c r="F79" s="426"/>
      <c r="G79" s="506" t="s">
        <v>2</v>
      </c>
      <c r="H79" s="426"/>
      <c r="I79" s="504" t="s">
        <v>2</v>
      </c>
      <c r="J79" s="443"/>
      <c r="K79" s="151" t="s">
        <v>3</v>
      </c>
      <c r="L79" s="390" t="s">
        <v>2</v>
      </c>
      <c r="M79" s="425"/>
      <c r="N79" s="391"/>
      <c r="O79" s="100" t="s">
        <v>16</v>
      </c>
      <c r="P79" s="149"/>
      <c r="Q79" s="76"/>
    </row>
    <row r="80" spans="1:29" s="1" customFormat="1" ht="12.75" x14ac:dyDescent="0.2">
      <c r="A80" s="593"/>
      <c r="B80" s="594"/>
      <c r="C80" s="595"/>
      <c r="D80" s="150" t="str">
        <f>IF($D$9=0," ",IF(A80&lt;=$D$8,A80/$D$10,A80/$D$11))</f>
        <v xml:space="preserve"> </v>
      </c>
      <c r="E80" s="536"/>
      <c r="F80" s="537"/>
      <c r="G80" s="596" t="str">
        <f t="shared" ref="G80:G88" si="9">IF($A80=0," ",IF($D$9=0," ",E80-A80))</f>
        <v xml:space="preserve"> </v>
      </c>
      <c r="H80" s="597"/>
      <c r="I80" s="598" t="str">
        <f>IF($D$9=0," ",IF(A80&lt;=$D$8,K80*$D$10,K80*$D$11))</f>
        <v xml:space="preserve"> </v>
      </c>
      <c r="J80" s="599"/>
      <c r="K80" s="152">
        <f t="shared" ref="K80:K88" si="10">IF(D80=0,0,IF(D80&lt;=500,0.5,(IF(D80&lt;=2000,1,IF(D80&gt;2000,1.5," ")))))</f>
        <v>1.5</v>
      </c>
      <c r="L80" s="507" t="str">
        <f t="shared" ref="L80:L88" si="11">IF(E80=0," ",IF($E$46=" "," ",ROUND(G80-$E$46,4)))</f>
        <v xml:space="preserve"> </v>
      </c>
      <c r="M80" s="580"/>
      <c r="N80" s="508"/>
      <c r="O80" s="452" t="str">
        <f t="shared" ref="O80:O88" si="12">IF(L80=" "," ",IF(ABS(L80)&lt;=I80,"Y","N"))</f>
        <v xml:space="preserve"> </v>
      </c>
      <c r="P80" s="449"/>
      <c r="Q80" s="76"/>
    </row>
    <row r="81" spans="1:19" s="1" customFormat="1" ht="12.75" x14ac:dyDescent="0.2">
      <c r="A81" s="593"/>
      <c r="B81" s="594"/>
      <c r="C81" s="595"/>
      <c r="D81" s="150" t="str">
        <f t="shared" ref="D81:D88" si="13">IF($D$9=0," ",IF(A81&lt;=$D$8,A81/$D$10,A81/$D$11))</f>
        <v xml:space="preserve"> </v>
      </c>
      <c r="E81" s="536"/>
      <c r="F81" s="537"/>
      <c r="G81" s="596" t="str">
        <f t="shared" si="9"/>
        <v xml:space="preserve"> </v>
      </c>
      <c r="H81" s="597"/>
      <c r="I81" s="598" t="str">
        <f>IF($D$9=0," ",IF(A81&lt;=$D$8,K81*$D$10,K81*$D$11))</f>
        <v xml:space="preserve"> </v>
      </c>
      <c r="J81" s="599"/>
      <c r="K81" s="152">
        <f t="shared" si="10"/>
        <v>1.5</v>
      </c>
      <c r="L81" s="507" t="str">
        <f t="shared" si="11"/>
        <v xml:space="preserve"> </v>
      </c>
      <c r="M81" s="580"/>
      <c r="N81" s="508"/>
      <c r="O81" s="452" t="str">
        <f t="shared" si="12"/>
        <v xml:space="preserve"> </v>
      </c>
      <c r="P81" s="449"/>
      <c r="Q81" s="76"/>
    </row>
    <row r="82" spans="1:19" s="1" customFormat="1" ht="12.75" x14ac:dyDescent="0.2">
      <c r="A82" s="593"/>
      <c r="B82" s="594"/>
      <c r="C82" s="595"/>
      <c r="D82" s="150" t="str">
        <f t="shared" si="13"/>
        <v xml:space="preserve"> </v>
      </c>
      <c r="E82" s="536"/>
      <c r="F82" s="537"/>
      <c r="G82" s="596" t="str">
        <f t="shared" si="9"/>
        <v xml:space="preserve"> </v>
      </c>
      <c r="H82" s="597"/>
      <c r="I82" s="598" t="str">
        <f>IF($D$9=0," ",IF(A82&lt;=$D$8,K82*$D$10,K82*$D$11))</f>
        <v xml:space="preserve"> </v>
      </c>
      <c r="J82" s="599"/>
      <c r="K82" s="152">
        <f t="shared" si="10"/>
        <v>1.5</v>
      </c>
      <c r="L82" s="507" t="str">
        <f t="shared" si="11"/>
        <v xml:space="preserve"> </v>
      </c>
      <c r="M82" s="580"/>
      <c r="N82" s="508"/>
      <c r="O82" s="452" t="str">
        <f t="shared" si="12"/>
        <v xml:space="preserve"> </v>
      </c>
      <c r="P82" s="449"/>
      <c r="Q82" s="76"/>
    </row>
    <row r="83" spans="1:19" s="1" customFormat="1" ht="12.75" x14ac:dyDescent="0.2">
      <c r="A83" s="593"/>
      <c r="B83" s="594"/>
      <c r="C83" s="595"/>
      <c r="D83" s="150" t="str">
        <f t="shared" si="13"/>
        <v xml:space="preserve"> </v>
      </c>
      <c r="E83" s="536"/>
      <c r="F83" s="537"/>
      <c r="G83" s="596" t="str">
        <f t="shared" si="9"/>
        <v xml:space="preserve"> </v>
      </c>
      <c r="H83" s="597"/>
      <c r="I83" s="598" t="str">
        <f>IF($D$9=0," ",IF(A83&lt;=$D$8,K83*$D$10,K83*$D$11))</f>
        <v xml:space="preserve"> </v>
      </c>
      <c r="J83" s="599"/>
      <c r="K83" s="152">
        <f t="shared" si="10"/>
        <v>1.5</v>
      </c>
      <c r="L83" s="507" t="str">
        <f t="shared" si="11"/>
        <v xml:space="preserve"> </v>
      </c>
      <c r="M83" s="580"/>
      <c r="N83" s="508"/>
      <c r="O83" s="452" t="str">
        <f t="shared" si="12"/>
        <v xml:space="preserve"> </v>
      </c>
      <c r="P83" s="449"/>
      <c r="Q83" s="76"/>
    </row>
    <row r="84" spans="1:19" s="1" customFormat="1" ht="12.75" x14ac:dyDescent="0.2">
      <c r="A84" s="593"/>
      <c r="B84" s="594"/>
      <c r="C84" s="595"/>
      <c r="D84" s="150" t="str">
        <f t="shared" si="13"/>
        <v xml:space="preserve"> </v>
      </c>
      <c r="E84" s="536"/>
      <c r="F84" s="537"/>
      <c r="G84" s="596" t="str">
        <f t="shared" si="9"/>
        <v xml:space="preserve"> </v>
      </c>
      <c r="H84" s="597"/>
      <c r="I84" s="598" t="str">
        <f>IF($D$9=0," ",IF(A84&lt;=$D$8,K84*$D$10,K84*$D$11))</f>
        <v xml:space="preserve"> </v>
      </c>
      <c r="J84" s="599"/>
      <c r="K84" s="152">
        <f t="shared" si="10"/>
        <v>1.5</v>
      </c>
      <c r="L84" s="507" t="str">
        <f t="shared" si="11"/>
        <v xml:space="preserve"> </v>
      </c>
      <c r="M84" s="580"/>
      <c r="N84" s="508"/>
      <c r="O84" s="452" t="str">
        <f t="shared" si="12"/>
        <v xml:space="preserve"> </v>
      </c>
      <c r="P84" s="449"/>
      <c r="Q84" s="76"/>
    </row>
    <row r="85" spans="1:19" s="1" customFormat="1" ht="12.75" x14ac:dyDescent="0.2">
      <c r="A85" s="600">
        <f>A83</f>
        <v>0</v>
      </c>
      <c r="B85" s="601"/>
      <c r="C85" s="602"/>
      <c r="D85" s="150" t="str">
        <f t="shared" si="13"/>
        <v xml:space="preserve"> </v>
      </c>
      <c r="E85" s="536"/>
      <c r="F85" s="537"/>
      <c r="G85" s="596" t="str">
        <f t="shared" si="9"/>
        <v xml:space="preserve"> </v>
      </c>
      <c r="H85" s="597"/>
      <c r="I85" s="598" t="str">
        <f>IF($D$9=0," ",IF($A$84&lt;=$D$8,K85*$D$10,K85*$D$11))</f>
        <v xml:space="preserve"> </v>
      </c>
      <c r="J85" s="599"/>
      <c r="K85" s="152">
        <f t="shared" si="10"/>
        <v>1.5</v>
      </c>
      <c r="L85" s="507" t="str">
        <f t="shared" si="11"/>
        <v xml:space="preserve"> </v>
      </c>
      <c r="M85" s="580"/>
      <c r="N85" s="508"/>
      <c r="O85" s="452" t="str">
        <f t="shared" si="12"/>
        <v xml:space="preserve"> </v>
      </c>
      <c r="P85" s="449"/>
      <c r="Q85" s="136"/>
      <c r="R85" s="15"/>
    </row>
    <row r="86" spans="1:19" s="1" customFormat="1" ht="12.75" x14ac:dyDescent="0.2">
      <c r="A86" s="600">
        <f>A82</f>
        <v>0</v>
      </c>
      <c r="B86" s="601"/>
      <c r="C86" s="602"/>
      <c r="D86" s="150" t="str">
        <f t="shared" si="13"/>
        <v xml:space="preserve"> </v>
      </c>
      <c r="E86" s="536"/>
      <c r="F86" s="537"/>
      <c r="G86" s="596" t="str">
        <f t="shared" si="9"/>
        <v xml:space="preserve"> </v>
      </c>
      <c r="H86" s="597"/>
      <c r="I86" s="598" t="str">
        <f>IF($D$9=0," ",IF($A$84&lt;=$D$8,K86*$D$10,K86*$D$11))</f>
        <v xml:space="preserve"> </v>
      </c>
      <c r="J86" s="599"/>
      <c r="K86" s="152">
        <f t="shared" si="10"/>
        <v>1.5</v>
      </c>
      <c r="L86" s="507" t="str">
        <f t="shared" si="11"/>
        <v xml:space="preserve"> </v>
      </c>
      <c r="M86" s="580"/>
      <c r="N86" s="508"/>
      <c r="O86" s="452" t="str">
        <f t="shared" si="12"/>
        <v xml:space="preserve"> </v>
      </c>
      <c r="P86" s="449"/>
      <c r="Q86" s="136"/>
      <c r="R86" s="15"/>
    </row>
    <row r="87" spans="1:19" s="1" customFormat="1" ht="12.75" x14ac:dyDescent="0.2">
      <c r="A87" s="600">
        <f>A81</f>
        <v>0</v>
      </c>
      <c r="B87" s="601"/>
      <c r="C87" s="602"/>
      <c r="D87" s="150" t="str">
        <f t="shared" si="13"/>
        <v xml:space="preserve"> </v>
      </c>
      <c r="E87" s="536"/>
      <c r="F87" s="537"/>
      <c r="G87" s="596" t="str">
        <f t="shared" si="9"/>
        <v xml:space="preserve"> </v>
      </c>
      <c r="H87" s="597"/>
      <c r="I87" s="598" t="str">
        <f>IF($D$9=0," ",IF($A$84&lt;=$D$8,K87*$D$10,K87*$D$11))</f>
        <v xml:space="preserve"> </v>
      </c>
      <c r="J87" s="599"/>
      <c r="K87" s="152">
        <f t="shared" si="10"/>
        <v>1.5</v>
      </c>
      <c r="L87" s="507" t="str">
        <f t="shared" si="11"/>
        <v xml:space="preserve"> </v>
      </c>
      <c r="M87" s="580"/>
      <c r="N87" s="508"/>
      <c r="O87" s="452" t="str">
        <f t="shared" si="12"/>
        <v xml:space="preserve"> </v>
      </c>
      <c r="P87" s="449"/>
      <c r="Q87" s="136"/>
      <c r="R87" s="15"/>
    </row>
    <row r="88" spans="1:19" s="1" customFormat="1" ht="12.75" x14ac:dyDescent="0.2">
      <c r="A88" s="600">
        <f>A80</f>
        <v>0</v>
      </c>
      <c r="B88" s="601"/>
      <c r="C88" s="602"/>
      <c r="D88" s="150" t="str">
        <f t="shared" si="13"/>
        <v xml:space="preserve"> </v>
      </c>
      <c r="E88" s="536"/>
      <c r="F88" s="537"/>
      <c r="G88" s="596" t="str">
        <f t="shared" si="9"/>
        <v xml:space="preserve"> </v>
      </c>
      <c r="H88" s="597"/>
      <c r="I88" s="598" t="str">
        <f>IF($D$9=0," ",IF($A$84&lt;=$D$8,K88*$D$10,K88*$D$11))</f>
        <v xml:space="preserve"> </v>
      </c>
      <c r="J88" s="599"/>
      <c r="K88" s="152">
        <f t="shared" si="10"/>
        <v>1.5</v>
      </c>
      <c r="L88" s="507" t="str">
        <f t="shared" si="11"/>
        <v xml:space="preserve"> </v>
      </c>
      <c r="M88" s="580"/>
      <c r="N88" s="508"/>
      <c r="O88" s="452" t="str">
        <f t="shared" si="12"/>
        <v xml:space="preserve"> </v>
      </c>
      <c r="P88" s="449"/>
      <c r="Q88" s="136"/>
      <c r="R88" s="15"/>
    </row>
    <row r="89" spans="1:19" s="1" customFormat="1" ht="12.75" x14ac:dyDescent="0.2">
      <c r="A89" s="76"/>
      <c r="B89" s="87"/>
      <c r="C89" s="88"/>
      <c r="D89" s="76"/>
      <c r="E89" s="76"/>
      <c r="F89" s="76"/>
      <c r="G89" s="78"/>
      <c r="H89" s="78"/>
      <c r="I89" s="76"/>
      <c r="J89" s="76"/>
      <c r="K89" s="76"/>
      <c r="L89" s="79"/>
      <c r="M89" s="77" t="str">
        <f>IF($D$13="English","Test passed?","Test bestanden?")</f>
        <v>Test passed?</v>
      </c>
      <c r="N89" s="76"/>
      <c r="O89" s="452" t="str">
        <f>IF(AND(O80="Y",O81="Y",O82="Y",O83="Y",O84="Y",O85="Y",O86="Y",O87="Y",O88="Y"),"Y","N")</f>
        <v>N</v>
      </c>
      <c r="P89" s="449"/>
      <c r="Q89" s="76"/>
    </row>
    <row r="90" spans="1:19" ht="12.75" x14ac:dyDescent="0.2">
      <c r="A90" s="144"/>
      <c r="B90" s="130"/>
      <c r="C90" s="131"/>
      <c r="D90" s="76"/>
      <c r="E90" s="76"/>
      <c r="F90" s="76"/>
      <c r="G90" s="76"/>
      <c r="H90" s="76"/>
      <c r="I90" s="76"/>
      <c r="J90" s="76"/>
      <c r="K90" s="76"/>
      <c r="L90" s="76"/>
      <c r="M90" s="76"/>
      <c r="N90" s="76"/>
      <c r="O90" s="76"/>
      <c r="P90" s="76"/>
      <c r="Q90" s="76"/>
      <c r="S90" s="49" t="s">
        <v>79</v>
      </c>
    </row>
    <row r="91" spans="1:19" ht="12" customHeight="1" x14ac:dyDescent="0.2">
      <c r="A91" s="144"/>
      <c r="B91" s="130"/>
      <c r="C91" s="131"/>
      <c r="D91" s="76"/>
      <c r="E91" s="76"/>
      <c r="F91" s="76"/>
      <c r="G91" s="76"/>
      <c r="H91" s="76"/>
      <c r="I91" s="76"/>
      <c r="J91" s="76"/>
      <c r="K91" s="76"/>
      <c r="L91" s="76"/>
      <c r="M91" s="76"/>
      <c r="N91" s="76"/>
      <c r="O91" s="76"/>
      <c r="P91" s="76"/>
      <c r="Q91" s="76"/>
    </row>
    <row r="92" spans="1:19" ht="15" customHeight="1" x14ac:dyDescent="0.2">
      <c r="A92" s="144"/>
      <c r="B92" s="130"/>
      <c r="C92" s="131"/>
      <c r="D92" s="76"/>
      <c r="E92" s="76"/>
      <c r="F92" s="76"/>
      <c r="G92" s="113"/>
      <c r="H92" s="114"/>
      <c r="I92" s="114"/>
      <c r="J92" s="132"/>
      <c r="K92" s="76"/>
      <c r="L92" s="76"/>
      <c r="M92" s="76"/>
      <c r="N92" s="76"/>
      <c r="O92" s="76"/>
      <c r="P92" s="76"/>
      <c r="Q92" s="76"/>
    </row>
    <row r="93" spans="1:19" x14ac:dyDescent="0.2">
      <c r="A93" s="94" t="str">
        <f>IF($D$13="English","6.  Eccentricity Test (Indicator in hi-res mode)","6.  Prüfung bei Außermittiger Belastung (Indicator in hi-res mode)")</f>
        <v>6.  Eccentricity Test (Indicator in hi-res mode)</v>
      </c>
      <c r="B93" s="76"/>
      <c r="C93" s="77"/>
      <c r="D93" s="95"/>
      <c r="E93" s="96"/>
      <c r="F93" s="97"/>
      <c r="G93" s="76"/>
      <c r="H93" s="76" t="str">
        <f>IF($D$13="English","accordance to EN45501-2015, A.4.7","gemäß EN45501-2015, A.4.7")</f>
        <v>accordance to EN45501-2015, A.4.7</v>
      </c>
      <c r="I93" s="76"/>
      <c r="J93" s="76"/>
      <c r="K93" s="76"/>
      <c r="L93" s="99"/>
      <c r="M93" s="99"/>
      <c r="N93" s="76"/>
      <c r="O93" s="76"/>
      <c r="P93" s="76"/>
      <c r="Q93" s="76"/>
    </row>
    <row r="94" spans="1:19" ht="12.75" x14ac:dyDescent="0.2">
      <c r="A94" s="125"/>
      <c r="B94" s="94" t="str">
        <f>IF($D$13="English","Load position","Belastungsort")</f>
        <v>Load position</v>
      </c>
      <c r="C94" s="76"/>
      <c r="D94" s="76"/>
      <c r="E94" s="76"/>
      <c r="F94" s="76"/>
      <c r="G94" s="76"/>
      <c r="H94" s="76"/>
      <c r="I94" s="76"/>
      <c r="J94" s="98"/>
      <c r="K94" s="76"/>
      <c r="L94" s="76"/>
      <c r="M94" s="76"/>
      <c r="N94" s="76"/>
      <c r="O94" s="76"/>
      <c r="P94" s="76"/>
      <c r="Q94" s="124"/>
    </row>
    <row r="95" spans="1:19" ht="12.75" x14ac:dyDescent="0.2">
      <c r="A95" s="125"/>
      <c r="B95" s="153">
        <v>1</v>
      </c>
      <c r="C95" s="154"/>
      <c r="D95" s="155">
        <f>IF($Q$101="Y",2,4)</f>
        <v>4</v>
      </c>
      <c r="E95" s="156"/>
      <c r="F95" s="155" t="str">
        <f>IF(AND($G$101=4,Q101="N")," ",IF($Q$101="Y",3,5))</f>
        <v xml:space="preserve"> </v>
      </c>
      <c r="G95" s="154"/>
      <c r="H95" s="155" t="str">
        <f>IF(AND(OR($G$101=4,$G$101=6),Q101="N")," ",IF($Q$101="Y",4,8))</f>
        <v xml:space="preserve"> </v>
      </c>
      <c r="I95" s="154"/>
      <c r="J95" s="155" t="str">
        <f>IF(AND(OR($G$101=4,$G$101=6,$G$101=8),$Q$101="N")," ",IF($Q$101="Y"," ",9))</f>
        <v xml:space="preserve"> </v>
      </c>
      <c r="K95" s="154"/>
      <c r="L95" s="155" t="str">
        <f>IF(AND(OR($G$101=4,$G$101=6,$G$101=8,$G$101=10),$Q$101="N")," ",IF($Q$101="Y"," ",11))</f>
        <v xml:space="preserve"> </v>
      </c>
      <c r="M95" s="154"/>
      <c r="N95" s="157"/>
      <c r="O95" s="76"/>
      <c r="P95" s="76"/>
      <c r="Q95" s="158" t="s">
        <v>13</v>
      </c>
    </row>
    <row r="96" spans="1:19" ht="12" customHeight="1" x14ac:dyDescent="0.2">
      <c r="A96" s="125"/>
      <c r="B96" s="159"/>
      <c r="C96" s="160"/>
      <c r="D96" s="161"/>
      <c r="E96" s="161"/>
      <c r="F96" s="162"/>
      <c r="G96" s="160"/>
      <c r="H96" s="161"/>
      <c r="I96" s="160"/>
      <c r="J96" s="159"/>
      <c r="K96" s="160"/>
      <c r="L96" s="159"/>
      <c r="M96" s="160"/>
      <c r="N96" s="76"/>
      <c r="O96" s="76"/>
      <c r="P96" s="76"/>
      <c r="Q96" s="76"/>
    </row>
    <row r="97" spans="1:17" ht="12" customHeight="1" x14ac:dyDescent="0.2">
      <c r="A97" s="125"/>
      <c r="B97" s="153">
        <f>IF($Q$101="Y"," ",2)</f>
        <v>2</v>
      </c>
      <c r="C97" s="163" t="s">
        <v>12</v>
      </c>
      <c r="D97" s="153">
        <f>IF($Q$101="Y"," ",3)</f>
        <v>3</v>
      </c>
      <c r="E97" s="156"/>
      <c r="F97" s="155" t="str">
        <f>IF($G$101=4," ",IF($Q$101="Y"," ",6))</f>
        <v xml:space="preserve"> </v>
      </c>
      <c r="G97" s="164"/>
      <c r="H97" s="155" t="str">
        <f>IF(OR($G$101=4,$G$101=6)," ",IF($Q$101="Y"," ",7))</f>
        <v xml:space="preserve"> </v>
      </c>
      <c r="I97" s="164"/>
      <c r="J97" s="155" t="str">
        <f>IF(AND(OR($G$101=4,$G$101=6,$G$101=8),$Q$101="N")," ",IF($Q$101="Y"," ",10))</f>
        <v xml:space="preserve"> </v>
      </c>
      <c r="K97" s="154"/>
      <c r="L97" s="155" t="str">
        <f>IF(AND(OR($G$101=4,$G$101=6,$G$101=8,$G$101=10),$Q$101="N")," ",IF($Q$101="Y"," ",12))</f>
        <v xml:space="preserve"> </v>
      </c>
      <c r="M97" s="154"/>
      <c r="N97" s="76"/>
      <c r="O97" s="76"/>
      <c r="P97" s="76"/>
      <c r="Q97" s="76"/>
    </row>
    <row r="98" spans="1:17" ht="12" customHeight="1" x14ac:dyDescent="0.2">
      <c r="A98" s="125"/>
      <c r="B98" s="159"/>
      <c r="C98" s="160"/>
      <c r="D98" s="161"/>
      <c r="E98" s="165"/>
      <c r="F98" s="161"/>
      <c r="G98" s="160"/>
      <c r="H98" s="161"/>
      <c r="I98" s="160"/>
      <c r="J98" s="159"/>
      <c r="K98" s="160"/>
      <c r="L98" s="159"/>
      <c r="M98" s="160"/>
      <c r="N98" s="76"/>
      <c r="O98" s="76"/>
      <c r="P98" s="76"/>
      <c r="Q98" s="76"/>
    </row>
    <row r="99" spans="1:17" ht="12" customHeight="1" x14ac:dyDescent="0.2">
      <c r="A99" s="125"/>
      <c r="B99" s="166"/>
      <c r="C99" s="166"/>
      <c r="D99" s="166"/>
      <c r="E99" s="166"/>
      <c r="F99" s="166"/>
      <c r="G99" s="166"/>
      <c r="H99" s="166"/>
      <c r="I99" s="166"/>
      <c r="J99" s="76"/>
      <c r="K99" s="76"/>
      <c r="L99" s="76"/>
      <c r="M99" s="76"/>
      <c r="N99" s="76"/>
      <c r="O99" s="76"/>
      <c r="P99" s="76"/>
      <c r="Q99" s="76"/>
    </row>
    <row r="100" spans="1:17" ht="12.75" customHeight="1" x14ac:dyDescent="0.2">
      <c r="A100" s="125"/>
      <c r="B100" s="166"/>
      <c r="C100" s="166"/>
      <c r="D100" s="166"/>
      <c r="E100" s="166"/>
      <c r="F100" s="166"/>
      <c r="G100" s="166"/>
      <c r="H100" s="166"/>
      <c r="I100" s="166"/>
      <c r="J100" s="386" t="str">
        <f>IF($D$13="English","Load positions in one line (e.g. weighing belt)?","Belastungsorte in einer Reihe (z.B. Bandwaage)?")</f>
        <v>Load positions in one line (e.g. weighing belt)?</v>
      </c>
      <c r="K100" s="386"/>
      <c r="L100" s="386"/>
      <c r="M100" s="386"/>
      <c r="N100" s="386"/>
      <c r="O100" s="386"/>
      <c r="P100" s="76"/>
      <c r="Q100" s="76"/>
    </row>
    <row r="101" spans="1:17" s="85" customFormat="1" ht="15" customHeight="1" x14ac:dyDescent="0.2">
      <c r="A101" s="125"/>
      <c r="B101" s="98" t="str">
        <f>IF($D$13="English","number of load carrier","Anzahl Auflager")</f>
        <v>number of load carrier</v>
      </c>
      <c r="C101" s="76"/>
      <c r="D101" s="124"/>
      <c r="E101" s="124"/>
      <c r="F101" s="158" t="s">
        <v>13</v>
      </c>
      <c r="G101" s="30">
        <v>4</v>
      </c>
      <c r="H101" s="166"/>
      <c r="I101" s="76"/>
      <c r="J101" s="386"/>
      <c r="K101" s="386"/>
      <c r="L101" s="386"/>
      <c r="M101" s="386"/>
      <c r="N101" s="386"/>
      <c r="O101" s="386"/>
      <c r="P101" s="124"/>
      <c r="Q101" s="36" t="s">
        <v>21</v>
      </c>
    </row>
    <row r="102" spans="1:17" ht="12.75" x14ac:dyDescent="0.2">
      <c r="A102" s="125"/>
      <c r="B102" s="166"/>
      <c r="C102" s="166"/>
      <c r="D102" s="166"/>
      <c r="E102" s="166"/>
      <c r="F102" s="166"/>
      <c r="G102" s="166"/>
      <c r="H102" s="166"/>
      <c r="I102" s="166"/>
      <c r="J102" s="168"/>
      <c r="K102" s="76"/>
      <c r="L102" s="76"/>
      <c r="M102" s="76"/>
      <c r="N102" s="76"/>
      <c r="O102" s="124"/>
      <c r="P102" s="124"/>
      <c r="Q102" s="124"/>
    </row>
    <row r="103" spans="1:17" ht="12.75" x14ac:dyDescent="0.2">
      <c r="A103" s="468" t="str">
        <f>IF($D$13="English","load must be about","ungefähre Last")</f>
        <v>load must be about</v>
      </c>
      <c r="B103" s="469"/>
      <c r="C103" s="470" t="s">
        <v>0</v>
      </c>
      <c r="D103" s="471"/>
      <c r="E103" s="472"/>
      <c r="F103" s="169" t="s">
        <v>7</v>
      </c>
      <c r="G103" s="171"/>
      <c r="H103" s="470" t="s">
        <v>8</v>
      </c>
      <c r="I103" s="472"/>
      <c r="J103" s="169" t="s">
        <v>1</v>
      </c>
      <c r="K103" s="171"/>
      <c r="L103" s="172" t="s">
        <v>9</v>
      </c>
      <c r="M103" s="173"/>
      <c r="N103" s="173"/>
      <c r="O103" s="134"/>
      <c r="P103" s="134"/>
      <c r="Q103" s="134"/>
    </row>
    <row r="104" spans="1:17" ht="12.75" x14ac:dyDescent="0.2">
      <c r="A104" s="450" t="s">
        <v>2</v>
      </c>
      <c r="B104" s="449"/>
      <c r="C104" s="117" t="s">
        <v>3</v>
      </c>
      <c r="D104" s="174" t="s">
        <v>4</v>
      </c>
      <c r="E104" s="118" t="s">
        <v>2</v>
      </c>
      <c r="F104" s="117" t="s">
        <v>2</v>
      </c>
      <c r="G104" s="91"/>
      <c r="H104" s="450" t="s">
        <v>2</v>
      </c>
      <c r="I104" s="426"/>
      <c r="J104" s="120" t="s">
        <v>2</v>
      </c>
      <c r="K104" s="118" t="s">
        <v>3</v>
      </c>
      <c r="L104" s="102" t="s">
        <v>16</v>
      </c>
      <c r="M104" s="76"/>
      <c r="N104" s="76"/>
      <c r="O104" s="124"/>
      <c r="P104" s="124"/>
      <c r="Q104" s="124"/>
    </row>
    <row r="105" spans="1:17" ht="12.75" x14ac:dyDescent="0.2">
      <c r="A105" s="603">
        <f>ROUND($D$9/($G$101-1),-0.01)</f>
        <v>0</v>
      </c>
      <c r="B105" s="604"/>
      <c r="C105" s="175" t="str">
        <f>IF($D$8=0," ",IF(E105=" "," ",IF(E105&lt;=$D$8,E105/$D$10,E105/$D$11)))</f>
        <v xml:space="preserve"> </v>
      </c>
      <c r="D105" s="176">
        <v>1</v>
      </c>
      <c r="E105" s="33"/>
      <c r="F105" s="530"/>
      <c r="G105" s="512"/>
      <c r="H105" s="573" t="str">
        <f t="shared" ref="H105" si="14">IF(F105=0," ",ABS(E105-F105))</f>
        <v xml:space="preserve"> </v>
      </c>
      <c r="I105" s="535"/>
      <c r="J105" s="319">
        <f>IF(E105=0,0,IF(E105&lt;=$D$8,PRODUCT($D$10,K105),PRODUCT($D$11,K105)))</f>
        <v>0</v>
      </c>
      <c r="K105" s="152">
        <f>IF(C105=0,0,IF(C105&lt;=500,0.5,(IF(C105&lt;=2000,1,IF(C105&gt;2000,1.5," ")))))</f>
        <v>1.5</v>
      </c>
      <c r="L105" s="109" t="str">
        <f>IF(F105=0," ",IF(ABS(H105)&lt;=J105,"Y","N"))</f>
        <v xml:space="preserve"> </v>
      </c>
      <c r="M105" s="76"/>
      <c r="N105" s="129"/>
      <c r="O105" s="124"/>
      <c r="P105" s="124"/>
      <c r="Q105" s="76"/>
    </row>
    <row r="106" spans="1:17" ht="12.75" x14ac:dyDescent="0.2">
      <c r="A106" s="603">
        <f>ROUND($D$9/($G$101-1),-0.01)</f>
        <v>0</v>
      </c>
      <c r="B106" s="604"/>
      <c r="C106" s="310" t="str">
        <f>IF($D$8=0," ",IF(E106=" "," ",IF(E106&lt;=$D$8,E106/$D$10,E106/$D$11)))</f>
        <v xml:space="preserve"> </v>
      </c>
      <c r="D106" s="176">
        <v>2</v>
      </c>
      <c r="E106" s="226" t="str">
        <f>IF($G$101&gt;1,IF($E$105=0," ",$E$105)," ")</f>
        <v xml:space="preserve"> </v>
      </c>
      <c r="F106" s="530"/>
      <c r="G106" s="512"/>
      <c r="H106" s="573" t="str">
        <f t="shared" ref="H106:H116" si="15">IF(F106=0," ",ABS(E106-F106))</f>
        <v xml:space="preserve"> </v>
      </c>
      <c r="I106" s="535"/>
      <c r="J106" s="319">
        <f t="shared" ref="J106:J114" si="16">IF(E106=" ",0,IF(E106&lt;=$D$8,PRODUCT($D$10,K106),PRODUCT($D$11,K106)))</f>
        <v>0</v>
      </c>
      <c r="K106" s="152">
        <f t="shared" ref="K106:K114" si="17">IF(C106=" ",0,IF(C106&lt;=500,0.5,(IF(C106&lt;=2000,1,IF(C106&gt;2000,1.5," ")))))</f>
        <v>0</v>
      </c>
      <c r="L106" s="109" t="str">
        <f t="shared" ref="L106:L116" si="18">IF(F106=0," ",IF(ABS(H106)&lt;=J106,"Y","N"))</f>
        <v xml:space="preserve"> </v>
      </c>
      <c r="M106" s="124"/>
      <c r="N106" s="178" t="str">
        <f>IF(AND(L105="Y",L106="Y",L107="Y",L108="Y"),"Y","N")</f>
        <v>N</v>
      </c>
      <c r="O106" s="124"/>
      <c r="P106" s="124"/>
      <c r="Q106" s="124"/>
    </row>
    <row r="107" spans="1:17" ht="12.75" x14ac:dyDescent="0.2">
      <c r="A107" s="603">
        <f>ROUND($D$9/($G$101-1),-0.01)</f>
        <v>0</v>
      </c>
      <c r="B107" s="604"/>
      <c r="C107" s="310" t="str">
        <f>IF($D$8=0," ",IF(E107=" "," ",IF(E107&lt;=$D$8,E107/$D$10,E107/$D$11)))</f>
        <v xml:space="preserve"> </v>
      </c>
      <c r="D107" s="176">
        <v>3</v>
      </c>
      <c r="E107" s="226" t="str">
        <f t="shared" ref="E107:E108" si="19">IF($G$101&gt;1,IF($E$105=0," ",$E$105)," ")</f>
        <v xml:space="preserve"> </v>
      </c>
      <c r="F107" s="530"/>
      <c r="G107" s="512"/>
      <c r="H107" s="573" t="str">
        <f t="shared" si="15"/>
        <v xml:space="preserve"> </v>
      </c>
      <c r="I107" s="535"/>
      <c r="J107" s="319">
        <f t="shared" si="16"/>
        <v>0</v>
      </c>
      <c r="K107" s="152">
        <f t="shared" si="17"/>
        <v>0</v>
      </c>
      <c r="L107" s="109" t="str">
        <f t="shared" si="18"/>
        <v xml:space="preserve"> </v>
      </c>
      <c r="M107" s="124"/>
      <c r="N107" s="178" t="str">
        <f>IF(AND(L105="Y",L106="Y",L107="Y",L108="Y",L109="Y",L110="Y"),"Y","N")</f>
        <v>N</v>
      </c>
      <c r="O107" s="124"/>
      <c r="P107" s="124"/>
      <c r="Q107" s="124"/>
    </row>
    <row r="108" spans="1:17" ht="12.75" x14ac:dyDescent="0.2">
      <c r="A108" s="603">
        <f>ROUND($D$9/($G$101-1),-0.01)</f>
        <v>0</v>
      </c>
      <c r="B108" s="604"/>
      <c r="C108" s="310" t="str">
        <f>IF($D$8=0," ",IF(E108=" "," ",IF(E108&lt;=$D$8,E108/$D$10,E108/$D$11)))</f>
        <v xml:space="preserve"> </v>
      </c>
      <c r="D108" s="176">
        <v>4</v>
      </c>
      <c r="E108" s="226" t="str">
        <f t="shared" si="19"/>
        <v xml:space="preserve"> </v>
      </c>
      <c r="F108" s="530"/>
      <c r="G108" s="512"/>
      <c r="H108" s="573" t="str">
        <f t="shared" si="15"/>
        <v xml:space="preserve"> </v>
      </c>
      <c r="I108" s="535"/>
      <c r="J108" s="319">
        <f t="shared" si="16"/>
        <v>0</v>
      </c>
      <c r="K108" s="152">
        <f t="shared" si="17"/>
        <v>0</v>
      </c>
      <c r="L108" s="109" t="str">
        <f t="shared" si="18"/>
        <v xml:space="preserve"> </v>
      </c>
      <c r="M108" s="124"/>
      <c r="N108" s="178" t="str">
        <f>IF(AND(L105="Y",L106="Y",L107="Y",L108="Y",L109="Y",L110="Y",L111="Y",L112="Y"),"Y","N")</f>
        <v>N</v>
      </c>
      <c r="O108" s="124"/>
      <c r="P108" s="124"/>
      <c r="Q108" s="124"/>
    </row>
    <row r="109" spans="1:17" ht="12.75" x14ac:dyDescent="0.2">
      <c r="A109" s="603" t="str">
        <f>IF($G$101=4," ",ROUND($D$9/($G$101-1),-0.01))</f>
        <v xml:space="preserve"> </v>
      </c>
      <c r="B109" s="604"/>
      <c r="C109" s="310" t="str">
        <f t="shared" ref="C109:C116" si="20">IF(E109=" "," ",IF(E109&lt;=$D$8,E109/$D$10,E109/$D$11))</f>
        <v xml:space="preserve"> </v>
      </c>
      <c r="D109" s="176">
        <v>5</v>
      </c>
      <c r="E109" s="226" t="str">
        <f>IF($G$101&gt;4,IF($E$105=0," ",$E$105)," ")</f>
        <v xml:space="preserve"> </v>
      </c>
      <c r="F109" s="530"/>
      <c r="G109" s="512"/>
      <c r="H109" s="573" t="str">
        <f t="shared" si="15"/>
        <v xml:space="preserve"> </v>
      </c>
      <c r="I109" s="535"/>
      <c r="J109" s="319">
        <f t="shared" si="16"/>
        <v>0</v>
      </c>
      <c r="K109" s="152">
        <f t="shared" si="17"/>
        <v>0</v>
      </c>
      <c r="L109" s="109" t="str">
        <f t="shared" si="18"/>
        <v xml:space="preserve"> </v>
      </c>
      <c r="M109" s="124"/>
      <c r="N109" s="178" t="str">
        <f>IF(AND(L105="Y",L106="Y",L107="Y",L108="Y",L109="Y",L110="Y",L111="Y",L112="Y",L113="Y",L114="Y"),"Y","N")</f>
        <v>N</v>
      </c>
      <c r="O109" s="124"/>
      <c r="P109" s="124"/>
      <c r="Q109" s="124"/>
    </row>
    <row r="110" spans="1:17" ht="12.75" x14ac:dyDescent="0.2">
      <c r="A110" s="603" t="str">
        <f>IF($G$101=4," ",ROUND($D$9/($G$101-1),-0.01))</f>
        <v xml:space="preserve"> </v>
      </c>
      <c r="B110" s="604"/>
      <c r="C110" s="310" t="str">
        <f t="shared" si="20"/>
        <v xml:space="preserve"> </v>
      </c>
      <c r="D110" s="176">
        <v>6</v>
      </c>
      <c r="E110" s="226" t="str">
        <f>IF($G$101&gt;4,IF($E$105=0," ",$E$105)," ")</f>
        <v xml:space="preserve"> </v>
      </c>
      <c r="F110" s="530"/>
      <c r="G110" s="512"/>
      <c r="H110" s="573" t="str">
        <f t="shared" si="15"/>
        <v xml:space="preserve"> </v>
      </c>
      <c r="I110" s="535"/>
      <c r="J110" s="319">
        <f t="shared" si="16"/>
        <v>0</v>
      </c>
      <c r="K110" s="152">
        <f t="shared" si="17"/>
        <v>0</v>
      </c>
      <c r="L110" s="109" t="str">
        <f t="shared" si="18"/>
        <v xml:space="preserve"> </v>
      </c>
      <c r="M110" s="124"/>
      <c r="N110" s="178" t="str">
        <f>IF(AND(L105="Y",L106="Y",L107="Y",L108="Y",L109="Y",L110="Y",L111="Y",L112="Y",L113="Y",L114="Y",L115="Y",L116="Y"),"Y","N")</f>
        <v>N</v>
      </c>
      <c r="O110" s="124"/>
      <c r="P110" s="124"/>
      <c r="Q110" s="124"/>
    </row>
    <row r="111" spans="1:17" ht="12.75" x14ac:dyDescent="0.2">
      <c r="A111" s="603" t="str">
        <f>IF($G$101&lt;8," ",ROUND($D$9/($G$101-1),-0.01))</f>
        <v xml:space="preserve"> </v>
      </c>
      <c r="B111" s="604"/>
      <c r="C111" s="310" t="str">
        <f t="shared" si="20"/>
        <v xml:space="preserve"> </v>
      </c>
      <c r="D111" s="176">
        <v>7</v>
      </c>
      <c r="E111" s="226" t="str">
        <f>IF($G$101&gt;6,IF($E$105=0," ",$E$105)," ")</f>
        <v xml:space="preserve"> </v>
      </c>
      <c r="F111" s="530"/>
      <c r="G111" s="512"/>
      <c r="H111" s="573" t="str">
        <f t="shared" si="15"/>
        <v xml:space="preserve"> </v>
      </c>
      <c r="I111" s="535"/>
      <c r="J111" s="319">
        <f t="shared" si="16"/>
        <v>0</v>
      </c>
      <c r="K111" s="152">
        <f t="shared" si="17"/>
        <v>0</v>
      </c>
      <c r="L111" s="109" t="str">
        <f t="shared" si="18"/>
        <v xml:space="preserve"> </v>
      </c>
      <c r="M111" s="124"/>
      <c r="N111" s="124"/>
      <c r="O111" s="124"/>
      <c r="P111" s="124"/>
      <c r="Q111" s="124"/>
    </row>
    <row r="112" spans="1:17" ht="12.75" x14ac:dyDescent="0.2">
      <c r="A112" s="603" t="str">
        <f>IF($G$101&lt;8," ",ROUND($D$9/($G$101-1),-0.01))</f>
        <v xml:space="preserve"> </v>
      </c>
      <c r="B112" s="604"/>
      <c r="C112" s="310" t="str">
        <f t="shared" si="20"/>
        <v xml:space="preserve"> </v>
      </c>
      <c r="D112" s="176">
        <v>8</v>
      </c>
      <c r="E112" s="226" t="str">
        <f>IF($G$101&gt;6,IF($E$105=0," ",$E$105)," ")</f>
        <v xml:space="preserve"> </v>
      </c>
      <c r="F112" s="530"/>
      <c r="G112" s="512"/>
      <c r="H112" s="573" t="str">
        <f t="shared" si="15"/>
        <v xml:space="preserve"> </v>
      </c>
      <c r="I112" s="535"/>
      <c r="J112" s="319">
        <f t="shared" si="16"/>
        <v>0</v>
      </c>
      <c r="K112" s="152">
        <f t="shared" si="17"/>
        <v>0</v>
      </c>
      <c r="L112" s="109" t="str">
        <f t="shared" si="18"/>
        <v xml:space="preserve"> </v>
      </c>
      <c r="M112" s="124"/>
      <c r="N112" s="124"/>
      <c r="O112" s="124"/>
      <c r="P112" s="124"/>
      <c r="Q112" s="124"/>
    </row>
    <row r="113" spans="1:17" ht="12.75" x14ac:dyDescent="0.2">
      <c r="A113" s="603" t="str">
        <f>IF($G$101&lt;10," ",ROUND($D$9/($G$101-1),-0.01))</f>
        <v xml:space="preserve"> </v>
      </c>
      <c r="B113" s="604"/>
      <c r="C113" s="310" t="str">
        <f t="shared" si="20"/>
        <v xml:space="preserve"> </v>
      </c>
      <c r="D113" s="176">
        <v>9</v>
      </c>
      <c r="E113" s="226" t="str">
        <f>IF($G$101&gt;8,IF($E$105=0," ",$E$105)," ")</f>
        <v xml:space="preserve"> </v>
      </c>
      <c r="F113" s="530"/>
      <c r="G113" s="512"/>
      <c r="H113" s="573" t="str">
        <f t="shared" si="15"/>
        <v xml:space="preserve"> </v>
      </c>
      <c r="I113" s="535"/>
      <c r="J113" s="319">
        <f t="shared" si="16"/>
        <v>0</v>
      </c>
      <c r="K113" s="152">
        <f t="shared" si="17"/>
        <v>0</v>
      </c>
      <c r="L113" s="109" t="str">
        <f t="shared" si="18"/>
        <v xml:space="preserve"> </v>
      </c>
      <c r="M113" s="124"/>
      <c r="N113" s="124"/>
      <c r="O113" s="124"/>
      <c r="P113" s="124"/>
      <c r="Q113" s="124"/>
    </row>
    <row r="114" spans="1:17" ht="12.75" x14ac:dyDescent="0.2">
      <c r="A114" s="603" t="str">
        <f>IF($G$101&lt;10," ",ROUND($D$9/($G$101-1),-0.01))</f>
        <v xml:space="preserve"> </v>
      </c>
      <c r="B114" s="604"/>
      <c r="C114" s="310" t="str">
        <f t="shared" si="20"/>
        <v xml:space="preserve"> </v>
      </c>
      <c r="D114" s="176">
        <v>10</v>
      </c>
      <c r="E114" s="226" t="str">
        <f>IF($G$101&gt;8,IF($E$105=0," ",$E$105)," ")</f>
        <v xml:space="preserve"> </v>
      </c>
      <c r="F114" s="530"/>
      <c r="G114" s="512"/>
      <c r="H114" s="573" t="str">
        <f t="shared" si="15"/>
        <v xml:space="preserve"> </v>
      </c>
      <c r="I114" s="535"/>
      <c r="J114" s="319">
        <f t="shared" si="16"/>
        <v>0</v>
      </c>
      <c r="K114" s="152">
        <f t="shared" si="17"/>
        <v>0</v>
      </c>
      <c r="L114" s="109" t="str">
        <f t="shared" si="18"/>
        <v xml:space="preserve"> </v>
      </c>
      <c r="M114" s="124"/>
      <c r="N114" s="124"/>
      <c r="O114" s="124"/>
      <c r="P114" s="124"/>
      <c r="Q114" s="124"/>
    </row>
    <row r="115" spans="1:17" ht="12.75" x14ac:dyDescent="0.2">
      <c r="A115" s="603" t="str">
        <f>IF($G$101&lt;12," ",ROUND($D$9/($G$101-1),-0.01))</f>
        <v xml:space="preserve"> </v>
      </c>
      <c r="B115" s="604"/>
      <c r="C115" s="310" t="str">
        <f t="shared" si="20"/>
        <v xml:space="preserve"> </v>
      </c>
      <c r="D115" s="176">
        <v>11</v>
      </c>
      <c r="E115" s="226" t="str">
        <f>IF($G$101&gt;10,IF($E$105=0," ",$E$105)," ")</f>
        <v xml:space="preserve"> </v>
      </c>
      <c r="F115" s="530"/>
      <c r="G115" s="512"/>
      <c r="H115" s="573" t="str">
        <f t="shared" si="15"/>
        <v xml:space="preserve"> </v>
      </c>
      <c r="I115" s="535"/>
      <c r="J115" s="319">
        <f t="shared" ref="J115:J116" si="21">IF(E115=0,0,IF(E115&lt;=$D$8,PRODUCT($D$10,K115),PRODUCT($D$11,K115)))</f>
        <v>0</v>
      </c>
      <c r="K115" s="152">
        <f t="shared" ref="K115" si="22">IF(C115=" ",0,IF(C115&lt;=500,0.5,(IF(C115&lt;=2000,1,IF(C115&gt;2000,1.5," ")))))</f>
        <v>0</v>
      </c>
      <c r="L115" s="109" t="str">
        <f t="shared" si="18"/>
        <v xml:space="preserve"> </v>
      </c>
      <c r="M115" s="124"/>
      <c r="N115" s="124"/>
      <c r="O115" s="124"/>
      <c r="P115" s="124"/>
      <c r="Q115" s="124"/>
    </row>
    <row r="116" spans="1:17" ht="12.75" x14ac:dyDescent="0.2">
      <c r="A116" s="603" t="str">
        <f>IF($G$101&lt;12," ",ROUND($D$9/($G$101-1),-0.01))</f>
        <v xml:space="preserve"> </v>
      </c>
      <c r="B116" s="604"/>
      <c r="C116" s="310" t="str">
        <f t="shared" si="20"/>
        <v xml:space="preserve"> </v>
      </c>
      <c r="D116" s="176">
        <v>12</v>
      </c>
      <c r="E116" s="226" t="str">
        <f>IF($G$101&gt;10,IF($E$105=0," ",$E$105)," ")</f>
        <v xml:space="preserve"> </v>
      </c>
      <c r="F116" s="530"/>
      <c r="G116" s="512"/>
      <c r="H116" s="573" t="str">
        <f t="shared" si="15"/>
        <v xml:space="preserve"> </v>
      </c>
      <c r="I116" s="535"/>
      <c r="J116" s="319">
        <f t="shared" si="21"/>
        <v>0</v>
      </c>
      <c r="K116" s="152">
        <f>IF(C116=" ",0,IF(C116&lt;=500,0.5,(IF(C116&lt;=2000,1,IF(C116&gt;2000,1.5," ")))))</f>
        <v>0</v>
      </c>
      <c r="L116" s="109" t="str">
        <f t="shared" si="18"/>
        <v xml:space="preserve"> </v>
      </c>
      <c r="M116" s="124"/>
      <c r="N116" s="124"/>
      <c r="O116" s="124"/>
      <c r="P116" s="124"/>
      <c r="Q116" s="124"/>
    </row>
    <row r="117" spans="1:17" ht="15.75" customHeight="1" x14ac:dyDescent="0.2">
      <c r="A117" s="76"/>
      <c r="B117" s="76"/>
      <c r="C117" s="76"/>
      <c r="D117" s="76"/>
      <c r="E117" s="76"/>
      <c r="F117" s="495"/>
      <c r="G117" s="495"/>
      <c r="H117" s="78"/>
      <c r="I117" s="166"/>
      <c r="J117" s="136"/>
      <c r="K117" s="180" t="str">
        <f>IF($D$13="English","Test passed?","Test bestanden?")</f>
        <v>Test passed?</v>
      </c>
      <c r="L117" s="109" t="str">
        <f>IF($G$101=4,$N$106,IF($G$101=6,$N$107,IF($G$101=8,$N$108,IF($G$101=10,$N$109,IF($G$101=12,$N$110,"N")))))</f>
        <v>N</v>
      </c>
      <c r="M117" s="124"/>
      <c r="N117" s="129"/>
      <c r="O117" s="124"/>
      <c r="P117" s="124"/>
      <c r="Q117" s="124"/>
    </row>
    <row r="118" spans="1:17" ht="12.75" x14ac:dyDescent="0.2">
      <c r="A118" s="76"/>
      <c r="B118" s="76"/>
      <c r="C118" s="76"/>
      <c r="D118" s="76"/>
      <c r="E118" s="76"/>
      <c r="F118" s="179"/>
      <c r="G118" s="179"/>
      <c r="H118" s="78"/>
      <c r="I118" s="166"/>
      <c r="J118" s="136"/>
      <c r="K118" s="180"/>
      <c r="L118" s="132"/>
      <c r="M118" s="124"/>
      <c r="N118" s="129"/>
      <c r="O118" s="124"/>
      <c r="P118" s="124"/>
      <c r="Q118" s="124"/>
    </row>
    <row r="119" spans="1:17" s="86" customFormat="1" ht="12.75" customHeight="1" x14ac:dyDescent="0.2">
      <c r="A119" s="76"/>
      <c r="B119" s="87"/>
      <c r="C119" s="88"/>
      <c r="D119" s="76"/>
      <c r="E119" s="76"/>
      <c r="F119" s="76"/>
      <c r="G119" s="78"/>
      <c r="H119" s="78"/>
      <c r="I119" s="78"/>
      <c r="J119" s="78"/>
      <c r="K119" s="76"/>
      <c r="L119" s="77"/>
      <c r="M119" s="79"/>
      <c r="N119" s="76"/>
      <c r="O119" s="79"/>
      <c r="P119" s="136"/>
      <c r="Q119" s="136"/>
    </row>
    <row r="120" spans="1:17" s="1" customFormat="1" ht="17.25" customHeight="1" x14ac:dyDescent="0.2">
      <c r="A120" s="227" t="str">
        <f>IF($D$13="English","7.  Test with coasting load - Only for a weighbridge (0,5Max&lt;L&lt;0,8Max)","7. Test für rollende Lasten - nur für Brückenwaage (0,5Max&lt;L&lt;0,8Max)")</f>
        <v>7.  Test with coasting load - Only for a weighbridge (0,5Max&lt;L&lt;0,8Max)</v>
      </c>
      <c r="B120" s="188"/>
      <c r="C120" s="188"/>
      <c r="D120" s="190"/>
      <c r="E120" s="190"/>
      <c r="F120" s="190"/>
      <c r="G120" s="190"/>
      <c r="H120" s="190"/>
      <c r="I120" s="190"/>
      <c r="J120" s="190"/>
      <c r="K120" s="229">
        <f>$D$9*0.5</f>
        <v>0</v>
      </c>
      <c r="L120" s="176" t="s">
        <v>10</v>
      </c>
      <c r="M120" s="230" t="s">
        <v>38</v>
      </c>
      <c r="N120" s="609">
        <f>$D$9*0.8</f>
        <v>0</v>
      </c>
      <c r="O120" s="480"/>
      <c r="P120" s="480"/>
      <c r="Q120" s="231" t="s">
        <v>10</v>
      </c>
    </row>
    <row r="121" spans="1:17" s="1" customFormat="1" ht="13.5" customHeight="1" x14ac:dyDescent="0.2">
      <c r="A121" s="196" t="str">
        <f>IF($D$13="English","(Hi-Res-Mode on)","(Hi-Res-Modus an)")</f>
        <v>(Hi-Res-Mode on)</v>
      </c>
      <c r="B121" s="188"/>
      <c r="C121" s="188"/>
      <c r="D121" s="190"/>
      <c r="E121" s="76" t="str">
        <f>IF($D$13="English","accordance to EN45501-2015, A.4.7.4","gemäß EN45501-2015, A.4.7.4")</f>
        <v>accordance to EN45501-2015, A.4.7.4</v>
      </c>
      <c r="F121" s="190"/>
      <c r="G121" s="190"/>
      <c r="H121" s="97"/>
      <c r="I121" s="190"/>
      <c r="J121" s="190"/>
      <c r="K121" s="232"/>
      <c r="L121" s="233"/>
      <c r="M121" s="234"/>
      <c r="N121" s="235"/>
      <c r="O121" s="232"/>
      <c r="P121" s="233"/>
      <c r="Q121" s="234"/>
    </row>
    <row r="122" spans="1:17" s="1" customFormat="1" ht="12.75" customHeight="1" thickBot="1" x14ac:dyDescent="0.25">
      <c r="A122" s="196"/>
      <c r="B122" s="236"/>
      <c r="C122" s="236"/>
      <c r="D122" s="237"/>
      <c r="E122" s="237"/>
      <c r="F122" s="237"/>
      <c r="G122" s="237"/>
      <c r="H122" s="190"/>
      <c r="I122" s="190"/>
      <c r="J122" s="190"/>
      <c r="K122" s="190"/>
      <c r="L122" s="116"/>
      <c r="M122" s="116"/>
      <c r="N122" s="194"/>
      <c r="O122" s="194"/>
      <c r="P122" s="195"/>
      <c r="Q122" s="195"/>
    </row>
    <row r="123" spans="1:17" s="1" customFormat="1" ht="12.75" customHeight="1" thickTop="1" x14ac:dyDescent="0.2">
      <c r="A123" s="238"/>
      <c r="B123" s="239">
        <v>1</v>
      </c>
      <c r="C123" s="188"/>
      <c r="D123" s="240"/>
      <c r="E123" s="190">
        <v>2</v>
      </c>
      <c r="F123" s="240"/>
      <c r="G123" s="241">
        <v>3</v>
      </c>
      <c r="H123" s="190"/>
      <c r="I123" s="242" t="s">
        <v>23</v>
      </c>
      <c r="J123" s="190"/>
      <c r="K123" s="21"/>
      <c r="L123" s="97" t="s">
        <v>25</v>
      </c>
      <c r="M123" s="234" t="s">
        <v>24</v>
      </c>
      <c r="N123" s="22"/>
      <c r="O123" s="193" t="s">
        <v>25</v>
      </c>
      <c r="P123" s="195"/>
      <c r="Q123" s="195"/>
    </row>
    <row r="124" spans="1:17" s="1" customFormat="1" ht="15" customHeight="1" x14ac:dyDescent="0.2">
      <c r="A124" s="238"/>
      <c r="B124" s="188"/>
      <c r="C124" s="188"/>
      <c r="D124" s="190"/>
      <c r="E124" s="190"/>
      <c r="F124" s="190"/>
      <c r="G124" s="243"/>
      <c r="H124" s="129"/>
      <c r="I124" s="190"/>
      <c r="J124" s="190"/>
      <c r="K124" s="190"/>
      <c r="L124" s="116"/>
      <c r="M124" s="116"/>
      <c r="N124" s="194"/>
      <c r="O124" s="194"/>
      <c r="P124" s="195"/>
      <c r="Q124" s="195"/>
    </row>
    <row r="125" spans="1:17" s="1" customFormat="1" ht="12.75" customHeight="1" x14ac:dyDescent="0.2">
      <c r="A125" s="196"/>
      <c r="B125" s="244"/>
      <c r="C125" s="245"/>
      <c r="D125" s="246" t="str">
        <f>IF($D$13="English","B = Bridge length","B = Brückenlänge")</f>
        <v>B = Bridge length</v>
      </c>
      <c r="E125" s="190"/>
      <c r="F125" s="190"/>
      <c r="G125" s="247"/>
      <c r="H125" s="124"/>
      <c r="I125" s="607" t="str">
        <f>IF($D$13="English","Distance from the middle position to the beginning or end shall be &gt;0,1B","Distanz von der mittleren Position zum Anfang oder Ende soll &gt;0,1B sein")</f>
        <v>Distance from the middle position to the beginning or end shall be &gt;0,1B</v>
      </c>
      <c r="J125" s="607"/>
      <c r="K125" s="607"/>
      <c r="L125" s="607"/>
      <c r="M125" s="607"/>
      <c r="N125" s="607"/>
      <c r="O125" s="607"/>
      <c r="P125" s="195"/>
      <c r="Q125" s="195"/>
    </row>
    <row r="126" spans="1:17" s="1" customFormat="1" ht="12.75" customHeight="1" x14ac:dyDescent="0.2">
      <c r="A126" s="196"/>
      <c r="B126" s="188"/>
      <c r="C126" s="188"/>
      <c r="D126" s="190"/>
      <c r="E126" s="190"/>
      <c r="F126" s="190"/>
      <c r="G126" s="190"/>
      <c r="H126" s="190"/>
      <c r="I126" s="607"/>
      <c r="J126" s="607"/>
      <c r="K126" s="607"/>
      <c r="L126" s="607"/>
      <c r="M126" s="607"/>
      <c r="N126" s="607"/>
      <c r="O126" s="607"/>
      <c r="P126" s="195"/>
      <c r="Q126" s="195"/>
    </row>
    <row r="127" spans="1:17" s="1" customFormat="1" ht="13.5" customHeight="1" x14ac:dyDescent="0.2">
      <c r="A127" s="196"/>
      <c r="B127" s="188"/>
      <c r="C127" s="188"/>
      <c r="D127" s="190"/>
      <c r="E127" s="190"/>
      <c r="F127" s="190"/>
      <c r="G127" s="190"/>
      <c r="H127" s="190"/>
      <c r="I127" s="190"/>
      <c r="J127" s="190"/>
      <c r="K127" s="190"/>
      <c r="L127" s="116"/>
      <c r="M127" s="116"/>
      <c r="N127" s="194"/>
      <c r="O127" s="194"/>
      <c r="P127" s="195"/>
      <c r="Q127" s="195"/>
    </row>
    <row r="128" spans="1:17" s="1" customFormat="1" ht="12.75" customHeight="1" x14ac:dyDescent="0.2">
      <c r="A128" s="196"/>
      <c r="B128" s="188"/>
      <c r="C128" s="188"/>
      <c r="D128" s="190"/>
      <c r="E128" s="190"/>
      <c r="F128" s="190"/>
      <c r="G128" s="190"/>
      <c r="H128" s="190"/>
      <c r="I128" s="190"/>
      <c r="J128" s="190"/>
      <c r="K128" s="190"/>
      <c r="L128" s="116"/>
      <c r="M128" s="116"/>
      <c r="N128" s="194"/>
      <c r="O128" s="194"/>
      <c r="P128" s="195"/>
      <c r="Q128" s="195"/>
    </row>
    <row r="129" spans="1:17" s="1" customFormat="1" ht="12.75" customHeight="1" x14ac:dyDescent="0.2">
      <c r="A129" s="196"/>
      <c r="B129" s="188"/>
      <c r="C129" s="188"/>
      <c r="D129" s="190"/>
      <c r="E129" s="190"/>
      <c r="F129" s="190"/>
      <c r="G129" s="190"/>
      <c r="H129" s="190"/>
      <c r="I129" s="190"/>
      <c r="J129" s="190"/>
      <c r="K129" s="190"/>
      <c r="L129" s="116"/>
      <c r="M129" s="116"/>
      <c r="N129" s="194"/>
      <c r="O129" s="194"/>
      <c r="P129" s="195"/>
      <c r="Q129" s="195"/>
    </row>
    <row r="130" spans="1:17" s="1" customFormat="1" ht="12.75" x14ac:dyDescent="0.2">
      <c r="A130" s="196"/>
      <c r="B130" s="228" t="str">
        <f>IF($D$13="English","Driving from left","von links auffahren")</f>
        <v>Driving from left</v>
      </c>
      <c r="C130" s="188"/>
      <c r="D130" s="190"/>
      <c r="E130" s="190"/>
      <c r="F130" s="190"/>
      <c r="G130" s="190"/>
      <c r="H130" s="190"/>
      <c r="I130" s="190"/>
      <c r="J130" s="190"/>
      <c r="K130" s="190"/>
      <c r="L130" s="116"/>
      <c r="M130" s="116"/>
      <c r="N130" s="194"/>
      <c r="O130" s="194"/>
      <c r="P130" s="195"/>
      <c r="Q130" s="195"/>
    </row>
    <row r="131" spans="1:17" s="1" customFormat="1" ht="12.75" x14ac:dyDescent="0.2">
      <c r="A131" s="196"/>
      <c r="B131" s="450" t="s">
        <v>0</v>
      </c>
      <c r="C131" s="576"/>
      <c r="D131" s="576"/>
      <c r="E131" s="498"/>
      <c r="F131" s="605" t="s">
        <v>7</v>
      </c>
      <c r="G131" s="606"/>
      <c r="H131" s="605" t="s">
        <v>17</v>
      </c>
      <c r="I131" s="606"/>
      <c r="J131" s="605" t="s">
        <v>1</v>
      </c>
      <c r="K131" s="606"/>
      <c r="L131" s="248" t="s">
        <v>9</v>
      </c>
      <c r="M131" s="116"/>
      <c r="N131" s="194"/>
      <c r="O131" s="194"/>
      <c r="P131" s="195"/>
      <c r="Q131" s="195"/>
    </row>
    <row r="132" spans="1:17" s="1" customFormat="1" ht="12.75" x14ac:dyDescent="0.2">
      <c r="A132" s="196"/>
      <c r="B132" s="117" t="s">
        <v>3</v>
      </c>
      <c r="C132" s="120" t="s">
        <v>4</v>
      </c>
      <c r="D132" s="450" t="s">
        <v>2</v>
      </c>
      <c r="E132" s="498"/>
      <c r="F132" s="450" t="s">
        <v>2</v>
      </c>
      <c r="G132" s="498"/>
      <c r="H132" s="605" t="s">
        <v>2</v>
      </c>
      <c r="I132" s="606"/>
      <c r="J132" s="249" t="s">
        <v>2</v>
      </c>
      <c r="K132" s="231" t="s">
        <v>3</v>
      </c>
      <c r="L132" s="248" t="s">
        <v>16</v>
      </c>
      <c r="M132" s="116"/>
      <c r="N132" s="194"/>
      <c r="O132" s="194"/>
      <c r="P132" s="195"/>
      <c r="Q132" s="195"/>
    </row>
    <row r="133" spans="1:17" s="1" customFormat="1" ht="12.75" x14ac:dyDescent="0.2">
      <c r="A133" s="196"/>
      <c r="B133" s="175" t="str">
        <f>IF($D$9=0," ",IF(D133=" ",0,IF(D133&gt;$D$8,D133/$D$11,D133/$D$10)))</f>
        <v xml:space="preserve"> </v>
      </c>
      <c r="C133" s="250">
        <v>1</v>
      </c>
      <c r="D133" s="612"/>
      <c r="E133" s="613"/>
      <c r="F133" s="584"/>
      <c r="G133" s="572"/>
      <c r="H133" s="573" t="str">
        <f>IF(F133=0," ",ROUND(D133-F133,1))</f>
        <v xml:space="preserve"> </v>
      </c>
      <c r="I133" s="535" t="str">
        <f>IF(G133=0," ",ABS(F133-G133))</f>
        <v xml:space="preserve"> </v>
      </c>
      <c r="J133" s="223">
        <f>IF($D$133&gt;$D$8,K133*$D$11,IF($D$133&lt;=$D$8,K133*$D$10,IF($D$133=0,0,0)))</f>
        <v>0</v>
      </c>
      <c r="K133" s="152">
        <f>IF(B133=0,0,IF(B133&lt;=500,0.5,(IF(B133&lt;=2000,1,IF(B133&gt;2000,1.5," ")))))</f>
        <v>1.5</v>
      </c>
      <c r="L133" s="251" t="e">
        <f>IF(ABS(H133)&lt;=J133,"Y","N")</f>
        <v>#VALUE!</v>
      </c>
      <c r="M133" s="116"/>
      <c r="N133" s="194"/>
      <c r="O133" s="194"/>
      <c r="P133" s="195"/>
      <c r="Q133" s="195"/>
    </row>
    <row r="134" spans="1:17" s="1" customFormat="1" ht="12.75" x14ac:dyDescent="0.2">
      <c r="A134" s="196"/>
      <c r="B134" s="175" t="str">
        <f>IF($D$9=0," ",IF(D134=" ",0,IF(D134&gt;$D$8,D134/$D$11,D134/$D$10)))</f>
        <v xml:space="preserve"> </v>
      </c>
      <c r="C134" s="250">
        <v>2</v>
      </c>
      <c r="D134" s="610">
        <f>$D$133</f>
        <v>0</v>
      </c>
      <c r="E134" s="611"/>
      <c r="F134" s="584"/>
      <c r="G134" s="572"/>
      <c r="H134" s="573" t="str">
        <f>IF(F134=0," ",ROUND(D134-F134,1))</f>
        <v xml:space="preserve"> </v>
      </c>
      <c r="I134" s="535" t="str">
        <f>IF(G134=0," ",ABS(F134-G134))</f>
        <v xml:space="preserve"> </v>
      </c>
      <c r="J134" s="223">
        <f>IF($D$133&gt;$D$8,K134*$D$11,IF($D$133&lt;=$D$8,K134*$D$10,IF($D$133=0,0,0)))</f>
        <v>0</v>
      </c>
      <c r="K134" s="152">
        <f>IF(B134=0,0,IF(B134&lt;=500,0.5,(IF(B134&lt;=2000,1,IF(B134&gt;2000,1.5," ")))))</f>
        <v>1.5</v>
      </c>
      <c r="L134" s="251" t="e">
        <f>IF(ABS(H134)&lt;=J134,"Y","N")</f>
        <v>#VALUE!</v>
      </c>
      <c r="M134" s="116"/>
      <c r="N134" s="194"/>
      <c r="O134" s="194"/>
      <c r="P134" s="195"/>
      <c r="Q134" s="195"/>
    </row>
    <row r="135" spans="1:17" s="1" customFormat="1" ht="12.75" x14ac:dyDescent="0.2">
      <c r="A135" s="196"/>
      <c r="B135" s="175" t="str">
        <f>IF($D$9=0," ",IF(D135=" ",0,IF(D135&gt;$D$8,D135/$D$11,D135/$D$10)))</f>
        <v xml:space="preserve"> </v>
      </c>
      <c r="C135" s="250">
        <v>3</v>
      </c>
      <c r="D135" s="610">
        <f>$D$133</f>
        <v>0</v>
      </c>
      <c r="E135" s="611"/>
      <c r="F135" s="584"/>
      <c r="G135" s="572"/>
      <c r="H135" s="573" t="str">
        <f>IF(F135=0," ",ROUND(D135-F135,1))</f>
        <v xml:space="preserve"> </v>
      </c>
      <c r="I135" s="535" t="str">
        <f>IF(G135=0," ",ABS(F135-G135))</f>
        <v xml:space="preserve"> </v>
      </c>
      <c r="J135" s="223">
        <f>IF($D$133&gt;$D$8,K135*$D$11,IF($D$133&lt;=$D$8,K135*$D$10,IF($D$133=0,0,0)))</f>
        <v>0</v>
      </c>
      <c r="K135" s="152">
        <f>IF(B135=0,0,IF(B135&lt;=500,0.5,(IF(B135&lt;=2000,1,IF(B135&gt;2000,1.5," ")))))</f>
        <v>1.5</v>
      </c>
      <c r="L135" s="251" t="e">
        <f>IF(ABS(H135)&lt;=J135,"Y","N")</f>
        <v>#VALUE!</v>
      </c>
      <c r="M135" s="116"/>
      <c r="N135" s="194"/>
      <c r="O135" s="194"/>
      <c r="P135" s="195"/>
      <c r="Q135" s="195"/>
    </row>
    <row r="136" spans="1:17" s="1" customFormat="1" ht="12.75" x14ac:dyDescent="0.2">
      <c r="A136" s="196"/>
      <c r="B136" s="125"/>
      <c r="C136" s="126"/>
      <c r="D136" s="76"/>
      <c r="E136" s="76"/>
      <c r="F136" s="76"/>
      <c r="G136" s="76"/>
      <c r="H136" s="76"/>
      <c r="I136" s="387" t="str">
        <f>IF($D$13="English","Test passed?","Test bestanden?")</f>
        <v>Test passed?</v>
      </c>
      <c r="J136" s="387"/>
      <c r="K136" s="579"/>
      <c r="L136" s="251" t="e">
        <f>IF(AND(L133="Y", L134="Y", L135="Y"),"Y","N")</f>
        <v>#VALUE!</v>
      </c>
      <c r="M136" s="116"/>
      <c r="N136" s="194"/>
      <c r="O136" s="194"/>
      <c r="P136" s="195"/>
      <c r="Q136" s="195"/>
    </row>
    <row r="137" spans="1:17" s="1" customFormat="1" ht="12.75" x14ac:dyDescent="0.2">
      <c r="A137" s="196"/>
      <c r="B137" s="188"/>
      <c r="C137" s="188"/>
      <c r="D137" s="190"/>
      <c r="E137" s="190"/>
      <c r="F137" s="190"/>
      <c r="G137" s="190"/>
      <c r="H137" s="190"/>
      <c r="I137" s="190"/>
      <c r="J137" s="190"/>
      <c r="K137" s="190"/>
      <c r="L137" s="116"/>
      <c r="M137" s="116"/>
      <c r="N137" s="194"/>
      <c r="O137" s="194"/>
      <c r="P137" s="195"/>
      <c r="Q137" s="195"/>
    </row>
    <row r="138" spans="1:17" s="1" customFormat="1" ht="12.75" x14ac:dyDescent="0.2">
      <c r="A138" s="196"/>
      <c r="B138" s="188"/>
      <c r="C138" s="188"/>
      <c r="D138" s="190"/>
      <c r="E138" s="190"/>
      <c r="F138" s="190"/>
      <c r="G138" s="190"/>
      <c r="H138" s="190"/>
      <c r="I138" s="190"/>
      <c r="J138" s="190"/>
      <c r="K138" s="190"/>
      <c r="L138" s="116"/>
      <c r="M138" s="116"/>
      <c r="N138" s="194"/>
      <c r="O138" s="194"/>
      <c r="P138" s="195"/>
      <c r="Q138" s="195"/>
    </row>
    <row r="139" spans="1:17" s="1" customFormat="1" ht="12.75" x14ac:dyDescent="0.2">
      <c r="A139" s="196"/>
      <c r="B139" s="188"/>
      <c r="C139" s="188"/>
      <c r="D139" s="190"/>
      <c r="E139" s="190"/>
      <c r="F139" s="190"/>
      <c r="G139" s="190"/>
      <c r="H139" s="190"/>
      <c r="I139" s="190"/>
      <c r="J139" s="190"/>
      <c r="K139" s="190"/>
      <c r="L139" s="116"/>
      <c r="M139" s="116"/>
      <c r="N139" s="194"/>
      <c r="O139" s="194"/>
      <c r="P139" s="195"/>
      <c r="Q139" s="195"/>
    </row>
    <row r="140" spans="1:17" s="1" customFormat="1" ht="12.75" x14ac:dyDescent="0.2">
      <c r="A140" s="196"/>
      <c r="B140" s="188"/>
      <c r="C140" s="188"/>
      <c r="D140" s="190"/>
      <c r="E140" s="190"/>
      <c r="F140" s="190"/>
      <c r="G140" s="190"/>
      <c r="H140" s="190"/>
      <c r="I140" s="190"/>
      <c r="J140" s="190"/>
      <c r="K140" s="190"/>
      <c r="L140" s="116"/>
      <c r="M140" s="116"/>
      <c r="N140" s="194"/>
      <c r="O140" s="194"/>
      <c r="P140" s="195"/>
      <c r="Q140" s="195"/>
    </row>
    <row r="141" spans="1:17" s="1" customFormat="1" ht="12.75" x14ac:dyDescent="0.2">
      <c r="A141" s="196"/>
      <c r="B141" s="228" t="str">
        <f>IF($D$13="English","Driving from right","von rechts auffahren")</f>
        <v>Driving from right</v>
      </c>
      <c r="C141" s="188"/>
      <c r="D141" s="190"/>
      <c r="E141" s="190"/>
      <c r="F141" s="190"/>
      <c r="G141" s="190"/>
      <c r="H141" s="190"/>
      <c r="I141" s="190"/>
      <c r="J141" s="190"/>
      <c r="K141" s="190"/>
      <c r="L141" s="116"/>
      <c r="M141" s="116"/>
      <c r="N141" s="124"/>
      <c r="O141" s="124"/>
      <c r="P141" s="124"/>
      <c r="Q141" s="76"/>
    </row>
    <row r="142" spans="1:17" s="1" customFormat="1" x14ac:dyDescent="0.2">
      <c r="A142" s="196"/>
      <c r="B142" s="450" t="s">
        <v>0</v>
      </c>
      <c r="C142" s="576"/>
      <c r="D142" s="576"/>
      <c r="E142" s="498"/>
      <c r="F142" s="605" t="s">
        <v>7</v>
      </c>
      <c r="G142" s="606"/>
      <c r="H142" s="605" t="s">
        <v>17</v>
      </c>
      <c r="I142" s="606"/>
      <c r="J142" s="605" t="s">
        <v>1</v>
      </c>
      <c r="K142" s="606"/>
      <c r="L142" s="248" t="s">
        <v>9</v>
      </c>
      <c r="M142" s="116"/>
      <c r="N142" s="76"/>
      <c r="O142" s="252"/>
      <c r="P142" s="125"/>
      <c r="Q142" s="76"/>
    </row>
    <row r="143" spans="1:17" s="1" customFormat="1" ht="12.75" x14ac:dyDescent="0.2">
      <c r="A143" s="196"/>
      <c r="B143" s="117" t="s">
        <v>3</v>
      </c>
      <c r="C143" s="120" t="s">
        <v>4</v>
      </c>
      <c r="D143" s="450" t="s">
        <v>2</v>
      </c>
      <c r="E143" s="498"/>
      <c r="F143" s="450" t="s">
        <v>2</v>
      </c>
      <c r="G143" s="498"/>
      <c r="H143" s="605" t="s">
        <v>2</v>
      </c>
      <c r="I143" s="606"/>
      <c r="J143" s="249" t="s">
        <v>2</v>
      </c>
      <c r="K143" s="231" t="s">
        <v>3</v>
      </c>
      <c r="L143" s="248" t="s">
        <v>16</v>
      </c>
      <c r="M143" s="116"/>
      <c r="N143" s="193"/>
      <c r="O143" s="194"/>
      <c r="P143" s="195"/>
      <c r="Q143" s="76"/>
    </row>
    <row r="144" spans="1:17" s="1" customFormat="1" ht="12.75" x14ac:dyDescent="0.2">
      <c r="A144" s="196"/>
      <c r="B144" s="175" t="str">
        <f>IF($D$9=0," ",IF(D144=" ",0,IF(D144&gt;$D$8,D144/$D$11,D144/$D$10)))</f>
        <v xml:space="preserve"> </v>
      </c>
      <c r="C144" s="250">
        <v>3</v>
      </c>
      <c r="D144" s="610">
        <f>$D$133</f>
        <v>0</v>
      </c>
      <c r="E144" s="611"/>
      <c r="F144" s="584"/>
      <c r="G144" s="572"/>
      <c r="H144" s="573" t="str">
        <f>IF(F144=0," ",ROUND(D144-F144,1))</f>
        <v xml:space="preserve"> </v>
      </c>
      <c r="I144" s="535" t="str">
        <f>IF(G144=0," ",ABS(F144-G144))</f>
        <v xml:space="preserve"> </v>
      </c>
      <c r="J144" s="223">
        <f>IF($D$133&gt;$D$8,K144*$D$11,IF($D$133&lt;=$D$8,K144*$D$10,IF($D$133=0,0,0)))</f>
        <v>0</v>
      </c>
      <c r="K144" s="152">
        <f>IF(B144=0,0,IF(B144&lt;=500,0.5,(IF(B144&lt;=2000,1,IF(B144&gt;2000,1.5," ")))))</f>
        <v>1.5</v>
      </c>
      <c r="L144" s="251" t="e">
        <f>IF(ABS(H144)&lt;=J144,"Y","N")</f>
        <v>#VALUE!</v>
      </c>
      <c r="M144" s="116"/>
      <c r="N144" s="193"/>
      <c r="O144" s="194"/>
      <c r="P144" s="195"/>
      <c r="Q144" s="76"/>
    </row>
    <row r="145" spans="1:17" s="1" customFormat="1" ht="12.75" x14ac:dyDescent="0.2">
      <c r="A145" s="196"/>
      <c r="B145" s="175" t="str">
        <f>IF($D$9=0," ",IF(D145=" ",0,IF(D145&gt;$D$8,D145/$D$11,D145/$D$10)))</f>
        <v xml:space="preserve"> </v>
      </c>
      <c r="C145" s="250">
        <v>2</v>
      </c>
      <c r="D145" s="610">
        <f>$D$133</f>
        <v>0</v>
      </c>
      <c r="E145" s="611"/>
      <c r="F145" s="584"/>
      <c r="G145" s="572"/>
      <c r="H145" s="573" t="str">
        <f>IF(F145=0," ",ROUND(D145-F145,1))</f>
        <v xml:space="preserve"> </v>
      </c>
      <c r="I145" s="535" t="str">
        <f>IF(G145=0," ",ABS(F145-G145))</f>
        <v xml:space="preserve"> </v>
      </c>
      <c r="J145" s="223">
        <f>IF($D$133&gt;$D$8,K145*$D$11,IF($D$133&lt;=$D$8,K145*$D$10,IF($D$133=0,0,0)))</f>
        <v>0</v>
      </c>
      <c r="K145" s="152">
        <f>IF(B145=0,0,IF(B145&lt;=500,0.5,(IF(B145&lt;=2000,1,IF(B145&gt;2000,1.5," ")))))</f>
        <v>1.5</v>
      </c>
      <c r="L145" s="251" t="e">
        <f>IF(ABS(H145)&lt;=J145,"Y","N")</f>
        <v>#VALUE!</v>
      </c>
      <c r="M145" s="116"/>
      <c r="N145" s="193"/>
      <c r="O145" s="194"/>
      <c r="P145" s="195"/>
      <c r="Q145" s="76"/>
    </row>
    <row r="146" spans="1:17" s="1" customFormat="1" ht="12.75" x14ac:dyDescent="0.2">
      <c r="A146" s="196"/>
      <c r="B146" s="175" t="str">
        <f>IF($D$9=0," ",IF(D146=" ",0,IF(D146&gt;$D$8,D146/$D$11,D146/$D$10)))</f>
        <v xml:space="preserve"> </v>
      </c>
      <c r="C146" s="250">
        <v>1</v>
      </c>
      <c r="D146" s="610">
        <f>$D$133</f>
        <v>0</v>
      </c>
      <c r="E146" s="611"/>
      <c r="F146" s="584"/>
      <c r="G146" s="572"/>
      <c r="H146" s="573" t="str">
        <f>IF(F146=0," ",ROUND(D146-F146,1))</f>
        <v xml:space="preserve"> </v>
      </c>
      <c r="I146" s="535" t="str">
        <f>IF(G146=0," ",ABS(F146-G146))</f>
        <v xml:space="preserve"> </v>
      </c>
      <c r="J146" s="223">
        <f>IF($D$133&gt;$D$8,K146*$D$11,IF($D$133&lt;=$D$8,K146*$D$10,IF($D$133=0,0,0)))</f>
        <v>0</v>
      </c>
      <c r="K146" s="152">
        <f>IF(B146=0,0,IF(B146&lt;=500,0.5,(IF(B146&lt;=2000,1,IF(B146&gt;2000,1.5," ")))))</f>
        <v>1.5</v>
      </c>
      <c r="L146" s="251" t="e">
        <f>IF(ABS(H146)&lt;=J146,"Y","N")</f>
        <v>#VALUE!</v>
      </c>
      <c r="M146" s="116"/>
      <c r="N146" s="76"/>
      <c r="O146" s="76"/>
      <c r="P146" s="76"/>
      <c r="Q146" s="76"/>
    </row>
    <row r="147" spans="1:17" s="1" customFormat="1" ht="12.75" x14ac:dyDescent="0.2">
      <c r="A147" s="125"/>
      <c r="B147" s="125"/>
      <c r="C147" s="126"/>
      <c r="D147" s="76"/>
      <c r="E147" s="76"/>
      <c r="F147" s="76"/>
      <c r="G147" s="76"/>
      <c r="H147" s="76"/>
      <c r="I147" s="387" t="str">
        <f>IF($D$13="English","Test passed?","Test bestanden?")</f>
        <v>Test passed?</v>
      </c>
      <c r="J147" s="387"/>
      <c r="K147" s="579"/>
      <c r="L147" s="251" t="e">
        <f>IF(AND(L144="Y", L145="Y", L146="Y"),"Y","N")</f>
        <v>#VALUE!</v>
      </c>
      <c r="M147" s="77"/>
      <c r="N147" s="193"/>
      <c r="O147" s="194"/>
      <c r="P147" s="195"/>
      <c r="Q147" s="76"/>
    </row>
    <row r="148" spans="1:17" s="1" customFormat="1" ht="12.75" x14ac:dyDescent="0.2">
      <c r="A148" s="125"/>
      <c r="B148" s="125"/>
      <c r="C148" s="126"/>
      <c r="D148" s="76"/>
      <c r="E148" s="76"/>
      <c r="F148" s="76"/>
      <c r="G148" s="76"/>
      <c r="H148" s="76"/>
      <c r="I148" s="113"/>
      <c r="J148" s="113"/>
      <c r="K148" s="113"/>
      <c r="L148" s="136"/>
      <c r="M148" s="77"/>
      <c r="N148" s="193"/>
      <c r="O148" s="194"/>
      <c r="P148" s="195"/>
      <c r="Q148" s="76"/>
    </row>
    <row r="149" spans="1:17" s="1" customFormat="1" ht="12.75" x14ac:dyDescent="0.2">
      <c r="A149" s="125"/>
      <c r="B149" s="125"/>
      <c r="C149" s="126"/>
      <c r="D149" s="76"/>
      <c r="E149" s="76"/>
      <c r="F149" s="76"/>
      <c r="G149" s="76"/>
      <c r="H149" s="76"/>
      <c r="I149" s="113"/>
      <c r="J149" s="113"/>
      <c r="K149" s="113"/>
      <c r="L149" s="136"/>
      <c r="M149" s="77"/>
      <c r="N149" s="193"/>
      <c r="O149" s="194"/>
      <c r="P149" s="195"/>
      <c r="Q149" s="76"/>
    </row>
    <row r="150" spans="1:17" s="1" customFormat="1" ht="12.75" x14ac:dyDescent="0.2">
      <c r="A150" s="125"/>
      <c r="B150" s="125"/>
      <c r="C150" s="126"/>
      <c r="D150" s="76"/>
      <c r="E150" s="76"/>
      <c r="F150" s="76"/>
      <c r="G150" s="76"/>
      <c r="H150" s="76"/>
      <c r="I150" s="113"/>
      <c r="J150" s="113"/>
      <c r="K150" s="113"/>
      <c r="L150" s="136"/>
      <c r="M150" s="77"/>
      <c r="N150" s="193"/>
      <c r="O150" s="194"/>
      <c r="P150" s="195"/>
      <c r="Q150" s="76"/>
    </row>
    <row r="151" spans="1:17" s="1" customFormat="1" ht="12.75" customHeight="1" x14ac:dyDescent="0.2">
      <c r="A151" s="76"/>
      <c r="B151" s="76"/>
      <c r="C151" s="76"/>
      <c r="D151" s="76"/>
      <c r="E151" s="76"/>
      <c r="F151" s="76"/>
      <c r="G151" s="76"/>
      <c r="H151" s="76"/>
      <c r="I151" s="76"/>
      <c r="J151" s="76"/>
      <c r="K151" s="76"/>
      <c r="L151" s="76"/>
      <c r="M151" s="76"/>
      <c r="N151" s="76"/>
      <c r="O151" s="76"/>
      <c r="P151" s="76"/>
      <c r="Q151" s="76"/>
    </row>
    <row r="152" spans="1:17" s="1" customFormat="1" ht="12.75" customHeight="1" x14ac:dyDescent="0.2">
      <c r="A152" s="94" t="str">
        <f>IF($D$13="English","8.  Earth Gravity","8. Fallbeschleunigung")</f>
        <v>8.  Earth Gravity</v>
      </c>
      <c r="B152" s="188"/>
      <c r="C152" s="189"/>
      <c r="D152" s="189"/>
      <c r="E152" s="190"/>
      <c r="F152" s="190"/>
      <c r="G152" s="190"/>
      <c r="H152" s="191"/>
      <c r="I152" s="191"/>
      <c r="J152" s="190"/>
      <c r="K152" s="190"/>
      <c r="L152" s="192"/>
      <c r="M152" s="192"/>
      <c r="N152" s="193"/>
      <c r="O152" s="194"/>
      <c r="P152" s="195"/>
      <c r="Q152" s="76"/>
    </row>
    <row r="153" spans="1:17" s="1" customFormat="1" ht="12.75" customHeight="1" x14ac:dyDescent="0.2">
      <c r="A153" s="94" t="str">
        <f>IF($D$13="English","Verification for: g=","Prüfung für: g=")</f>
        <v>Verification for: g=</v>
      </c>
      <c r="B153" s="188"/>
      <c r="C153" s="189"/>
      <c r="D153" s="496"/>
      <c r="E153" s="497"/>
      <c r="F153" s="190"/>
      <c r="G153" s="190"/>
      <c r="H153" s="24" t="s">
        <v>35</v>
      </c>
      <c r="I153" s="94" t="str">
        <f>IF($D$13="English","Not required","vernachlässigbar")</f>
        <v>Not required</v>
      </c>
      <c r="J153" s="190"/>
      <c r="K153" s="190"/>
      <c r="L153" s="192"/>
      <c r="M153" s="192"/>
      <c r="N153" s="76"/>
      <c r="O153" s="76"/>
      <c r="P153" s="76"/>
      <c r="Q153" s="76"/>
    </row>
    <row r="154" spans="1:17" s="1" customFormat="1" ht="12.75" customHeight="1" x14ac:dyDescent="0.2">
      <c r="A154" s="196"/>
      <c r="B154" s="188"/>
      <c r="C154" s="189"/>
      <c r="D154" s="496"/>
      <c r="E154" s="497"/>
      <c r="F154" s="190"/>
      <c r="G154" s="190"/>
      <c r="H154" s="191"/>
      <c r="I154" s="191"/>
      <c r="J154" s="190"/>
      <c r="K154" s="190"/>
      <c r="L154" s="192"/>
      <c r="M154" s="192"/>
      <c r="N154" s="76"/>
      <c r="O154" s="76"/>
      <c r="P154" s="76"/>
      <c r="Q154" s="76"/>
    </row>
    <row r="155" spans="1:17" s="1" customFormat="1" ht="12.75" customHeight="1" x14ac:dyDescent="0.2">
      <c r="A155" s="196"/>
      <c r="B155" s="188"/>
      <c r="C155" s="189"/>
      <c r="D155" s="189"/>
      <c r="E155" s="189"/>
      <c r="F155" s="190"/>
      <c r="G155" s="190"/>
      <c r="H155" s="191"/>
      <c r="I155" s="191"/>
      <c r="J155" s="190"/>
      <c r="K155" s="190"/>
      <c r="L155" s="192"/>
      <c r="M155" s="192"/>
      <c r="N155" s="76"/>
      <c r="O155" s="76"/>
      <c r="P155" s="76"/>
      <c r="Q155" s="76"/>
    </row>
    <row r="156" spans="1:17" s="1" customFormat="1" ht="12.75" customHeight="1" x14ac:dyDescent="0.25">
      <c r="A156" s="197" t="str">
        <f>IF($D$13="English","place of installation:","Ort der Inbetriebnahme:")</f>
        <v>place of installation:</v>
      </c>
      <c r="B156" s="76"/>
      <c r="C156" s="76"/>
      <c r="D156" s="76"/>
      <c r="E156" s="412"/>
      <c r="F156" s="492"/>
      <c r="G156" s="492"/>
      <c r="H156" s="492"/>
      <c r="I156" s="492"/>
      <c r="J156" s="492"/>
      <c r="K156" s="492"/>
      <c r="L156" s="492"/>
      <c r="M156" s="492"/>
      <c r="N156" s="492"/>
      <c r="O156" s="492"/>
      <c r="P156" s="492"/>
      <c r="Q156" s="492"/>
    </row>
    <row r="157" spans="1:17" s="1" customFormat="1" ht="12.75" customHeight="1" x14ac:dyDescent="0.25">
      <c r="A157" s="276"/>
      <c r="B157" s="76"/>
      <c r="C157" s="76"/>
      <c r="D157" s="76"/>
      <c r="E157" s="412"/>
      <c r="F157" s="492"/>
      <c r="G157" s="492"/>
      <c r="H157" s="492"/>
      <c r="I157" s="492"/>
      <c r="J157" s="492"/>
      <c r="K157" s="492"/>
      <c r="L157" s="492"/>
      <c r="M157" s="492"/>
      <c r="N157" s="492"/>
      <c r="O157" s="492"/>
      <c r="P157" s="492"/>
      <c r="Q157" s="492"/>
    </row>
    <row r="158" spans="1:17" s="1" customFormat="1" ht="12.75" customHeight="1" x14ac:dyDescent="0.2">
      <c r="A158" s="97"/>
      <c r="B158" s="76"/>
      <c r="C158" s="76"/>
      <c r="D158" s="76"/>
      <c r="E158" s="76"/>
      <c r="F158" s="76"/>
      <c r="G158" s="76"/>
      <c r="H158" s="76"/>
      <c r="I158" s="76"/>
      <c r="J158" s="76"/>
      <c r="K158" s="76"/>
      <c r="L158" s="76"/>
      <c r="M158" s="76"/>
      <c r="N158" s="76"/>
      <c r="O158" s="76"/>
      <c r="P158" s="76"/>
      <c r="Q158" s="76"/>
    </row>
    <row r="159" spans="1:17" s="1" customFormat="1" ht="18" customHeight="1" x14ac:dyDescent="0.25">
      <c r="A159" s="197" t="str">
        <f>IF($D$13="English","Calibration Counter C:","Kalibrierzähler C:")</f>
        <v>Calibration Counter C:</v>
      </c>
      <c r="B159" s="76"/>
      <c r="C159" s="76"/>
      <c r="D159" s="76"/>
      <c r="E159" s="412"/>
      <c r="F159" s="608"/>
      <c r="G159" s="136"/>
      <c r="H159" s="190"/>
      <c r="I159" s="190"/>
      <c r="J159" s="190"/>
      <c r="K159" s="190"/>
      <c r="L159" s="192"/>
      <c r="M159" s="192"/>
      <c r="N159" s="76"/>
      <c r="O159" s="76"/>
      <c r="P159" s="76"/>
      <c r="Q159" s="76"/>
    </row>
    <row r="160" spans="1:17" s="1" customFormat="1" ht="12.75" customHeight="1" x14ac:dyDescent="0.2">
      <c r="A160" s="97"/>
      <c r="B160" s="76"/>
      <c r="C160" s="76"/>
      <c r="D160" s="76"/>
      <c r="E160" s="76"/>
      <c r="F160" s="76"/>
      <c r="G160" s="76"/>
      <c r="H160" s="76"/>
      <c r="I160" s="76"/>
      <c r="J160" s="76"/>
      <c r="K160" s="76"/>
      <c r="L160" s="76"/>
      <c r="M160" s="76"/>
      <c r="N160" s="76"/>
      <c r="O160" s="76"/>
      <c r="P160" s="76"/>
      <c r="Q160" s="76"/>
    </row>
    <row r="161" spans="1:17" s="1" customFormat="1" ht="12.75" customHeight="1" x14ac:dyDescent="0.25">
      <c r="A161" s="198"/>
      <c r="B161" s="198" t="str">
        <f>IF($D$13="English","Note:  If the scale  fails any test, it should not be used!","Anmerkung: Falls ein Test nicht bestanden ist, ist die Waage nicht eichfähig!")</f>
        <v>Note:  If the scale  fails any test, it should not be used!</v>
      </c>
      <c r="C161" s="199"/>
      <c r="D161" s="190"/>
      <c r="E161" s="190"/>
      <c r="F161" s="190"/>
      <c r="G161" s="136"/>
      <c r="H161" s="190"/>
      <c r="I161" s="190"/>
      <c r="J161" s="190"/>
      <c r="K161" s="190"/>
      <c r="L161" s="192"/>
      <c r="M161" s="192"/>
      <c r="N161" s="76"/>
      <c r="O161" s="76"/>
      <c r="P161" s="76"/>
      <c r="Q161" s="76"/>
    </row>
    <row r="162" spans="1:17" ht="12.75" customHeight="1" x14ac:dyDescent="0.2">
      <c r="A162" s="97"/>
      <c r="B162" s="76"/>
      <c r="C162" s="76"/>
      <c r="D162" s="76"/>
      <c r="E162" s="76"/>
      <c r="F162" s="76"/>
      <c r="G162" s="76"/>
      <c r="H162" s="76"/>
      <c r="I162" s="76"/>
      <c r="J162" s="76"/>
      <c r="K162" s="76"/>
      <c r="L162" s="76"/>
      <c r="M162" s="76"/>
      <c r="N162" s="76"/>
      <c r="O162" s="76"/>
      <c r="P162" s="76"/>
      <c r="Q162" s="76"/>
    </row>
    <row r="163" spans="1:17" ht="12.75" customHeight="1" x14ac:dyDescent="0.2"/>
    <row r="164" spans="1:17" ht="12.75" customHeight="1" x14ac:dyDescent="0.2"/>
    <row r="165" spans="1:17" ht="17.25" customHeight="1" x14ac:dyDescent="0.2"/>
    <row r="166" spans="1:17" ht="12.75" customHeight="1" x14ac:dyDescent="0.2"/>
    <row r="167" spans="1:17" ht="12.75" customHeight="1" x14ac:dyDescent="0.2"/>
    <row r="168" spans="1:17" ht="15" customHeight="1" x14ac:dyDescent="0.25">
      <c r="B168" s="73"/>
      <c r="C168" s="74"/>
      <c r="D168" s="74"/>
    </row>
    <row r="169" spans="1:17" ht="12.75" customHeight="1" x14ac:dyDescent="0.2">
      <c r="B169" s="72"/>
      <c r="C169" s="72"/>
      <c r="D169" s="72"/>
      <c r="F169" s="46"/>
      <c r="H169" s="82"/>
      <c r="I169" s="81"/>
    </row>
    <row r="170" spans="1:17" ht="12.75" customHeight="1" x14ac:dyDescent="0.2">
      <c r="B170" s="72"/>
      <c r="C170" s="72"/>
      <c r="D170" s="72"/>
      <c r="F170" s="46"/>
      <c r="H170" s="82"/>
      <c r="I170" s="81"/>
    </row>
    <row r="171" spans="1:17" ht="13.5" customHeight="1" x14ac:dyDescent="0.2">
      <c r="B171" s="72"/>
      <c r="C171" s="72"/>
      <c r="D171" s="72"/>
      <c r="F171" s="46"/>
      <c r="H171" s="82"/>
      <c r="I171" s="81"/>
    </row>
    <row r="172" spans="1:17" ht="12.75" customHeight="1" x14ac:dyDescent="0.2">
      <c r="B172" s="72"/>
      <c r="C172" s="72"/>
      <c r="D172" s="72"/>
      <c r="F172" s="46"/>
      <c r="H172" s="82"/>
      <c r="I172" s="81"/>
    </row>
    <row r="173" spans="1:17" ht="12.75" customHeight="1" x14ac:dyDescent="0.2">
      <c r="B173" s="72"/>
      <c r="C173" s="72"/>
      <c r="D173" s="72"/>
      <c r="F173" s="46"/>
      <c r="H173" s="82"/>
      <c r="I173" s="81"/>
    </row>
    <row r="174" spans="1:17" ht="12.75" x14ac:dyDescent="0.2">
      <c r="B174" s="72"/>
      <c r="C174" s="72"/>
      <c r="D174" s="72"/>
      <c r="F174" s="46"/>
      <c r="H174" s="82"/>
      <c r="I174" s="81"/>
    </row>
    <row r="175" spans="1:17" ht="12.75" x14ac:dyDescent="0.2">
      <c r="B175" s="72"/>
      <c r="C175" s="72"/>
      <c r="D175" s="72"/>
      <c r="F175" s="46"/>
      <c r="H175" s="82"/>
      <c r="I175" s="81"/>
    </row>
    <row r="176" spans="1:17" ht="12.75" x14ac:dyDescent="0.2">
      <c r="B176" s="72"/>
      <c r="C176" s="72"/>
      <c r="D176" s="72"/>
      <c r="F176" s="46"/>
      <c r="H176" s="82"/>
      <c r="I176" s="81"/>
    </row>
    <row r="177" spans="2:9" ht="12.75" x14ac:dyDescent="0.2">
      <c r="B177" s="72"/>
      <c r="C177" s="72"/>
      <c r="D177" s="72"/>
    </row>
    <row r="178" spans="2:9" ht="12.75" x14ac:dyDescent="0.2">
      <c r="B178" s="72"/>
      <c r="C178" s="72"/>
      <c r="D178" s="72"/>
      <c r="F178" s="46"/>
      <c r="H178" s="82"/>
      <c r="I178" s="81"/>
    </row>
    <row r="179" spans="2:9" ht="12.75" x14ac:dyDescent="0.2">
      <c r="B179" s="72"/>
      <c r="C179" s="72"/>
      <c r="D179" s="72"/>
      <c r="F179" s="46"/>
      <c r="H179" s="82"/>
      <c r="I179" s="81"/>
    </row>
    <row r="180" spans="2:9" ht="12.75" x14ac:dyDescent="0.2">
      <c r="B180" s="72"/>
      <c r="C180" s="72"/>
      <c r="D180" s="72"/>
      <c r="F180" s="46"/>
      <c r="H180" s="82"/>
      <c r="I180" s="81"/>
    </row>
    <row r="181" spans="2:9" ht="12.75" x14ac:dyDescent="0.2">
      <c r="B181" s="72"/>
      <c r="C181" s="72"/>
      <c r="D181" s="72"/>
      <c r="F181" s="46"/>
      <c r="H181" s="82"/>
      <c r="I181" s="81"/>
    </row>
    <row r="182" spans="2:9" ht="12.75" x14ac:dyDescent="0.2">
      <c r="B182" s="72"/>
      <c r="C182" s="72"/>
      <c r="D182" s="72"/>
      <c r="F182" s="46"/>
      <c r="H182" s="82"/>
      <c r="I182" s="81"/>
    </row>
    <row r="183" spans="2:9" ht="12.75" x14ac:dyDescent="0.2">
      <c r="B183" s="72"/>
      <c r="C183" s="72"/>
      <c r="D183" s="72"/>
      <c r="F183" s="46"/>
      <c r="H183" s="82"/>
      <c r="I183" s="81"/>
    </row>
    <row r="184" spans="2:9" ht="12.75" x14ac:dyDescent="0.2">
      <c r="B184" s="72"/>
      <c r="C184" s="72"/>
      <c r="D184" s="72"/>
      <c r="F184" s="46"/>
      <c r="H184" s="82"/>
      <c r="I184" s="81"/>
    </row>
    <row r="185" spans="2:9" ht="12.75" x14ac:dyDescent="0.2">
      <c r="B185" s="72"/>
      <c r="C185" s="72"/>
      <c r="D185" s="72"/>
      <c r="F185" s="46"/>
      <c r="H185" s="82"/>
      <c r="I185" s="81"/>
    </row>
    <row r="186" spans="2:9" ht="12.75" x14ac:dyDescent="0.2">
      <c r="B186" s="72"/>
      <c r="C186" s="72"/>
      <c r="D186" s="72"/>
    </row>
    <row r="187" spans="2:9" ht="12.75" x14ac:dyDescent="0.2">
      <c r="B187" s="72"/>
      <c r="C187" s="72"/>
      <c r="D187" s="72"/>
    </row>
    <row r="188" spans="2:9" ht="12.75" x14ac:dyDescent="0.2">
      <c r="B188" s="72"/>
      <c r="C188" s="72"/>
      <c r="D188" s="72"/>
    </row>
    <row r="189" spans="2:9" ht="12.75" x14ac:dyDescent="0.2">
      <c r="B189" s="72"/>
      <c r="C189" s="72"/>
      <c r="D189" s="72"/>
    </row>
    <row r="190" spans="2:9" ht="12.75" x14ac:dyDescent="0.2">
      <c r="B190" s="72"/>
      <c r="C190" s="72"/>
      <c r="D190" s="72"/>
    </row>
    <row r="191" spans="2:9" ht="12.75" x14ac:dyDescent="0.2">
      <c r="B191" s="72"/>
      <c r="C191" s="72"/>
      <c r="D191" s="72"/>
    </row>
    <row r="192" spans="2:9" ht="12.75" x14ac:dyDescent="0.2">
      <c r="B192" s="72"/>
      <c r="C192" s="72"/>
      <c r="D192" s="72"/>
    </row>
    <row r="193" spans="2:4" ht="12.75" x14ac:dyDescent="0.2">
      <c r="B193" s="72"/>
      <c r="C193" s="72"/>
      <c r="D193" s="72"/>
    </row>
    <row r="194" spans="2:4" ht="12.75" x14ac:dyDescent="0.2">
      <c r="B194" s="72"/>
      <c r="C194" s="72"/>
      <c r="D194" s="72"/>
    </row>
    <row r="195" spans="2:4" ht="12.75" x14ac:dyDescent="0.2">
      <c r="B195" s="72"/>
      <c r="C195" s="72"/>
      <c r="D195" s="72"/>
    </row>
    <row r="196" spans="2:4" ht="12.75" x14ac:dyDescent="0.2">
      <c r="B196" s="72"/>
      <c r="C196" s="72"/>
      <c r="D196" s="72"/>
    </row>
    <row r="197" spans="2:4" ht="12.75" x14ac:dyDescent="0.2">
      <c r="B197" s="72"/>
      <c r="C197" s="72"/>
      <c r="D197" s="72"/>
    </row>
    <row r="198" spans="2:4" ht="12.75" x14ac:dyDescent="0.2">
      <c r="B198" s="72"/>
      <c r="C198" s="72"/>
      <c r="D198" s="72"/>
    </row>
    <row r="199" spans="2:4" ht="12.75" x14ac:dyDescent="0.2">
      <c r="B199" s="72"/>
      <c r="C199" s="72"/>
      <c r="D199" s="72"/>
    </row>
    <row r="200" spans="2:4" ht="12.75" x14ac:dyDescent="0.2">
      <c r="B200" s="72"/>
      <c r="C200" s="72"/>
      <c r="D200" s="72"/>
    </row>
    <row r="201" spans="2:4" ht="12.75" x14ac:dyDescent="0.2">
      <c r="B201" s="72"/>
      <c r="C201" s="72"/>
      <c r="D201" s="72"/>
    </row>
    <row r="202" spans="2:4" ht="12.75" x14ac:dyDescent="0.2">
      <c r="B202" s="72"/>
      <c r="C202" s="72"/>
      <c r="D202" s="72"/>
    </row>
    <row r="203" spans="2:4" ht="12.75" x14ac:dyDescent="0.2">
      <c r="B203" s="72"/>
      <c r="C203" s="72"/>
      <c r="D203" s="72"/>
    </row>
    <row r="204" spans="2:4" ht="12.75" x14ac:dyDescent="0.2">
      <c r="B204" s="72"/>
      <c r="C204" s="72"/>
      <c r="D204" s="72"/>
    </row>
    <row r="205" spans="2:4" ht="12.75" x14ac:dyDescent="0.2">
      <c r="B205" s="72"/>
      <c r="C205" s="72"/>
      <c r="D205" s="72"/>
    </row>
    <row r="206" spans="2:4" ht="12.75" x14ac:dyDescent="0.2">
      <c r="B206" s="72"/>
      <c r="C206" s="72"/>
      <c r="D206" s="72"/>
    </row>
    <row r="207" spans="2:4" ht="12.75" x14ac:dyDescent="0.2">
      <c r="B207" s="72"/>
      <c r="C207" s="72"/>
      <c r="D207" s="72"/>
    </row>
    <row r="208" spans="2:4" ht="12.75" x14ac:dyDescent="0.2">
      <c r="B208" s="72"/>
      <c r="C208" s="72"/>
      <c r="D208" s="72"/>
    </row>
    <row r="209" spans="2:4" ht="12.75" x14ac:dyDescent="0.2">
      <c r="B209" s="72"/>
      <c r="C209" s="72"/>
      <c r="D209" s="72"/>
    </row>
    <row r="210" spans="2:4" ht="12.75" x14ac:dyDescent="0.2">
      <c r="B210" s="72"/>
      <c r="C210" s="72"/>
      <c r="D210" s="72"/>
    </row>
    <row r="211" spans="2:4" ht="12.75" x14ac:dyDescent="0.2">
      <c r="B211" s="72"/>
      <c r="C211" s="72"/>
      <c r="D211" s="72"/>
    </row>
    <row r="212" spans="2:4" ht="12.75" x14ac:dyDescent="0.2">
      <c r="B212" s="72"/>
      <c r="C212" s="72"/>
      <c r="D212" s="72"/>
    </row>
    <row r="213" spans="2:4" ht="12.75" x14ac:dyDescent="0.2">
      <c r="B213" s="72"/>
      <c r="C213" s="72"/>
      <c r="D213" s="72"/>
    </row>
    <row r="214" spans="2:4" ht="12.75" x14ac:dyDescent="0.2">
      <c r="B214" s="72"/>
      <c r="C214" s="72"/>
      <c r="D214" s="72"/>
    </row>
    <row r="215" spans="2:4" ht="12.75" x14ac:dyDescent="0.2">
      <c r="B215" s="72"/>
      <c r="C215" s="72"/>
      <c r="D215" s="72"/>
    </row>
    <row r="216" spans="2:4" ht="12.75" x14ac:dyDescent="0.2">
      <c r="B216" s="72"/>
      <c r="C216" s="72"/>
      <c r="D216" s="72"/>
    </row>
    <row r="217" spans="2:4" ht="12.75" x14ac:dyDescent="0.2">
      <c r="B217" s="72"/>
      <c r="C217" s="72"/>
      <c r="D217" s="72"/>
    </row>
    <row r="218" spans="2:4" ht="12.75" x14ac:dyDescent="0.2">
      <c r="B218" s="72"/>
      <c r="C218" s="72"/>
      <c r="D218" s="72"/>
    </row>
    <row r="219" spans="2:4" ht="12.75" x14ac:dyDescent="0.2">
      <c r="B219" s="72"/>
      <c r="C219" s="72"/>
      <c r="D219" s="72"/>
    </row>
    <row r="220" spans="2:4" ht="12.75" x14ac:dyDescent="0.2">
      <c r="B220" s="72"/>
      <c r="C220" s="72"/>
      <c r="D220" s="72"/>
    </row>
    <row r="221" spans="2:4" ht="12.75" x14ac:dyDescent="0.2">
      <c r="B221" s="72"/>
      <c r="C221" s="72"/>
      <c r="D221" s="72"/>
    </row>
    <row r="222" spans="2:4" ht="12.75" x14ac:dyDescent="0.2">
      <c r="B222" s="72"/>
      <c r="C222" s="72"/>
      <c r="D222" s="72"/>
    </row>
    <row r="223" spans="2:4" ht="12.75" x14ac:dyDescent="0.2">
      <c r="B223" s="72"/>
      <c r="C223" s="72"/>
      <c r="D223" s="72"/>
    </row>
    <row r="224" spans="2:4" ht="12.75" x14ac:dyDescent="0.2">
      <c r="B224" s="72"/>
      <c r="C224" s="72"/>
      <c r="D224" s="72"/>
    </row>
    <row r="225" spans="2:4" ht="12.75" x14ac:dyDescent="0.2">
      <c r="B225" s="72"/>
      <c r="C225" s="72"/>
      <c r="D225" s="72"/>
    </row>
    <row r="226" spans="2:4" ht="12.75" x14ac:dyDescent="0.2">
      <c r="B226" s="72"/>
      <c r="C226" s="72"/>
      <c r="D226" s="72"/>
    </row>
    <row r="227" spans="2:4" ht="12.75" x14ac:dyDescent="0.2">
      <c r="B227" s="72"/>
      <c r="C227" s="72"/>
      <c r="D227" s="72"/>
    </row>
    <row r="228" spans="2:4" ht="12.75" x14ac:dyDescent="0.2">
      <c r="B228" s="72"/>
      <c r="C228" s="72"/>
      <c r="D228" s="72"/>
    </row>
    <row r="229" spans="2:4" ht="12.75" x14ac:dyDescent="0.2">
      <c r="B229" s="72"/>
      <c r="C229" s="72"/>
      <c r="D229" s="72"/>
    </row>
    <row r="230" spans="2:4" ht="12.75" x14ac:dyDescent="0.2">
      <c r="B230" s="72"/>
      <c r="C230" s="72"/>
      <c r="D230" s="72"/>
    </row>
    <row r="231" spans="2:4" ht="12.75" x14ac:dyDescent="0.2">
      <c r="B231" s="72"/>
      <c r="C231" s="72"/>
      <c r="D231" s="72"/>
    </row>
    <row r="232" spans="2:4" ht="12.75" x14ac:dyDescent="0.2">
      <c r="B232" s="72"/>
      <c r="C232" s="72"/>
      <c r="D232" s="72"/>
    </row>
    <row r="233" spans="2:4" ht="12.75" x14ac:dyDescent="0.2">
      <c r="B233" s="72"/>
      <c r="C233" s="72"/>
      <c r="D233" s="72"/>
    </row>
    <row r="234" spans="2:4" ht="12.75" x14ac:dyDescent="0.2">
      <c r="B234" s="72"/>
      <c r="C234" s="72"/>
      <c r="D234" s="72"/>
    </row>
    <row r="235" spans="2:4" ht="12.75" x14ac:dyDescent="0.2">
      <c r="B235" s="72"/>
      <c r="C235" s="72"/>
      <c r="D235" s="72"/>
    </row>
    <row r="236" spans="2:4" ht="12.75" x14ac:dyDescent="0.2">
      <c r="B236" s="72"/>
      <c r="C236" s="72"/>
      <c r="D236" s="72"/>
    </row>
    <row r="237" spans="2:4" ht="12.75" x14ac:dyDescent="0.2">
      <c r="B237" s="72"/>
      <c r="C237" s="72"/>
      <c r="D237" s="72"/>
    </row>
    <row r="238" spans="2:4" ht="12.75" x14ac:dyDescent="0.2">
      <c r="B238" s="72"/>
      <c r="C238" s="72"/>
      <c r="D238" s="72"/>
    </row>
    <row r="239" spans="2:4" ht="12.75" x14ac:dyDescent="0.2">
      <c r="B239" s="72"/>
      <c r="C239" s="72"/>
      <c r="D239" s="72"/>
    </row>
    <row r="240" spans="2:4" ht="12.75" x14ac:dyDescent="0.2">
      <c r="B240" s="72"/>
      <c r="C240" s="72"/>
      <c r="D240" s="72"/>
    </row>
    <row r="241" spans="2:4" ht="12.75" x14ac:dyDescent="0.2">
      <c r="B241" s="72"/>
      <c r="C241" s="72"/>
      <c r="D241" s="72"/>
    </row>
    <row r="242" spans="2:4" ht="12.75" x14ac:dyDescent="0.2">
      <c r="B242" s="72"/>
      <c r="C242" s="72"/>
      <c r="D242" s="72"/>
    </row>
    <row r="243" spans="2:4" ht="12.75" x14ac:dyDescent="0.2">
      <c r="B243" s="72"/>
      <c r="C243" s="72"/>
      <c r="D243" s="72"/>
    </row>
    <row r="244" spans="2:4" ht="12.75" x14ac:dyDescent="0.2">
      <c r="B244" s="72"/>
      <c r="C244" s="72"/>
      <c r="D244" s="72"/>
    </row>
    <row r="245" spans="2:4" ht="12.75" x14ac:dyDescent="0.2">
      <c r="B245" s="72"/>
      <c r="C245" s="72"/>
      <c r="D245" s="72"/>
    </row>
    <row r="246" spans="2:4" ht="12.75" x14ac:dyDescent="0.2">
      <c r="B246" s="72"/>
      <c r="C246" s="72"/>
      <c r="D246" s="72"/>
    </row>
    <row r="247" spans="2:4" ht="12.75" x14ac:dyDescent="0.2">
      <c r="B247" s="72"/>
      <c r="C247" s="72"/>
      <c r="D247" s="72"/>
    </row>
    <row r="248" spans="2:4" ht="12.75" x14ac:dyDescent="0.2">
      <c r="B248" s="72"/>
      <c r="C248" s="72"/>
      <c r="D248" s="72"/>
    </row>
    <row r="249" spans="2:4" ht="12.75" x14ac:dyDescent="0.2">
      <c r="B249" s="72"/>
      <c r="C249" s="72"/>
      <c r="D249" s="72"/>
    </row>
    <row r="250" spans="2:4" ht="12.75" x14ac:dyDescent="0.2">
      <c r="B250" s="72"/>
      <c r="C250" s="72"/>
      <c r="D250" s="72"/>
    </row>
    <row r="251" spans="2:4" ht="12.75" x14ac:dyDescent="0.2">
      <c r="B251" s="72"/>
      <c r="C251" s="72"/>
      <c r="D251" s="72"/>
    </row>
    <row r="252" spans="2:4" ht="12.75" x14ac:dyDescent="0.2">
      <c r="B252" s="72"/>
      <c r="C252" s="72"/>
      <c r="D252" s="72"/>
    </row>
    <row r="253" spans="2:4" ht="12.75" x14ac:dyDescent="0.2">
      <c r="B253" s="72"/>
      <c r="C253" s="72"/>
      <c r="D253" s="72"/>
    </row>
    <row r="254" spans="2:4" ht="12.75" x14ac:dyDescent="0.2">
      <c r="B254" s="72"/>
      <c r="C254" s="72"/>
      <c r="D254" s="72"/>
    </row>
    <row r="255" spans="2:4" ht="12.75" x14ac:dyDescent="0.2">
      <c r="B255" s="72"/>
      <c r="C255" s="72"/>
      <c r="D255" s="72"/>
    </row>
    <row r="256" spans="2:4" ht="12.75" x14ac:dyDescent="0.2">
      <c r="B256" s="72"/>
      <c r="C256" s="72"/>
      <c r="D256" s="72"/>
    </row>
    <row r="257" spans="2:4" ht="12.75" x14ac:dyDescent="0.2">
      <c r="B257" s="72"/>
      <c r="C257" s="72"/>
      <c r="D257" s="72"/>
    </row>
    <row r="258" spans="2:4" ht="12.75" x14ac:dyDescent="0.2">
      <c r="B258" s="72"/>
      <c r="C258" s="72"/>
      <c r="D258" s="72"/>
    </row>
    <row r="259" spans="2:4" ht="12.75" x14ac:dyDescent="0.2">
      <c r="B259" s="72"/>
      <c r="C259" s="72"/>
      <c r="D259" s="72"/>
    </row>
    <row r="260" spans="2:4" ht="12.75" x14ac:dyDescent="0.2">
      <c r="B260" s="72"/>
      <c r="C260" s="72"/>
      <c r="D260" s="72"/>
    </row>
    <row r="261" spans="2:4" ht="12.75" x14ac:dyDescent="0.2">
      <c r="B261" s="72"/>
      <c r="C261" s="72"/>
      <c r="D261" s="72"/>
    </row>
    <row r="262" spans="2:4" ht="12.75" x14ac:dyDescent="0.2">
      <c r="B262" s="72"/>
      <c r="C262" s="72"/>
      <c r="D262" s="72"/>
    </row>
    <row r="263" spans="2:4" ht="12.75" x14ac:dyDescent="0.2">
      <c r="B263" s="72"/>
      <c r="C263" s="72"/>
      <c r="D263" s="72"/>
    </row>
    <row r="264" spans="2:4" ht="12.75" x14ac:dyDescent="0.2">
      <c r="B264" s="72"/>
      <c r="C264" s="72"/>
      <c r="D264" s="72"/>
    </row>
    <row r="265" spans="2:4" ht="12.75" x14ac:dyDescent="0.2">
      <c r="B265" s="72"/>
      <c r="C265" s="72"/>
      <c r="D265" s="72"/>
    </row>
    <row r="266" spans="2:4" ht="12.75" x14ac:dyDescent="0.2">
      <c r="B266" s="72"/>
      <c r="C266" s="72"/>
      <c r="D266" s="72"/>
    </row>
    <row r="267" spans="2:4" ht="12.75" x14ac:dyDescent="0.2">
      <c r="B267" s="72"/>
      <c r="C267" s="72"/>
      <c r="D267" s="72"/>
    </row>
    <row r="268" spans="2:4" ht="12.75" x14ac:dyDescent="0.2">
      <c r="B268" s="72"/>
      <c r="C268" s="72"/>
      <c r="D268" s="72"/>
    </row>
    <row r="269" spans="2:4" ht="12.75" x14ac:dyDescent="0.2">
      <c r="B269" s="72"/>
      <c r="C269" s="72"/>
      <c r="D269" s="72"/>
    </row>
    <row r="270" spans="2:4" ht="12.75" x14ac:dyDescent="0.2">
      <c r="B270" s="72"/>
      <c r="C270" s="72"/>
      <c r="D270" s="72"/>
    </row>
    <row r="271" spans="2:4" ht="12.75" x14ac:dyDescent="0.2">
      <c r="B271" s="72"/>
      <c r="C271" s="72"/>
      <c r="D271" s="72"/>
    </row>
    <row r="272" spans="2:4" ht="12.75" x14ac:dyDescent="0.2">
      <c r="B272" s="72"/>
      <c r="C272" s="72"/>
      <c r="D272" s="72"/>
    </row>
    <row r="273" spans="2:4" ht="12.75" x14ac:dyDescent="0.2">
      <c r="B273" s="72"/>
      <c r="C273" s="72"/>
      <c r="D273" s="72"/>
    </row>
    <row r="274" spans="2:4" ht="12.75" x14ac:dyDescent="0.2">
      <c r="B274" s="72"/>
      <c r="C274" s="72"/>
      <c r="D274" s="72"/>
    </row>
    <row r="275" spans="2:4" ht="12.75" x14ac:dyDescent="0.2">
      <c r="B275" s="72"/>
      <c r="C275" s="72"/>
      <c r="D275" s="72"/>
    </row>
    <row r="276" spans="2:4" ht="12.75" x14ac:dyDescent="0.2">
      <c r="B276" s="72"/>
      <c r="C276" s="72"/>
      <c r="D276" s="72"/>
    </row>
    <row r="277" spans="2:4" ht="12.75" x14ac:dyDescent="0.2">
      <c r="B277" s="72"/>
      <c r="C277" s="72"/>
      <c r="D277" s="72"/>
    </row>
    <row r="278" spans="2:4" ht="12.75" x14ac:dyDescent="0.2">
      <c r="B278" s="72"/>
      <c r="C278" s="72"/>
      <c r="D278" s="72"/>
    </row>
    <row r="279" spans="2:4" ht="12.75" x14ac:dyDescent="0.2">
      <c r="B279" s="72"/>
      <c r="C279" s="72"/>
      <c r="D279" s="72"/>
    </row>
    <row r="280" spans="2:4" ht="12.75" x14ac:dyDescent="0.2">
      <c r="B280" s="72"/>
      <c r="C280" s="72"/>
      <c r="D280" s="72"/>
    </row>
    <row r="281" spans="2:4" ht="12.75" x14ac:dyDescent="0.2">
      <c r="B281" s="72"/>
      <c r="C281" s="72"/>
      <c r="D281" s="72"/>
    </row>
    <row r="282" spans="2:4" ht="12.75" x14ac:dyDescent="0.2">
      <c r="B282" s="72"/>
      <c r="C282" s="72"/>
      <c r="D282" s="72"/>
    </row>
    <row r="283" spans="2:4" ht="12.75" x14ac:dyDescent="0.2">
      <c r="B283" s="72"/>
      <c r="C283" s="72"/>
      <c r="D283" s="72"/>
    </row>
    <row r="284" spans="2:4" ht="12.75" x14ac:dyDescent="0.2">
      <c r="B284" s="72"/>
      <c r="C284" s="72"/>
      <c r="D284" s="72"/>
    </row>
    <row r="285" spans="2:4" ht="12.75" x14ac:dyDescent="0.2">
      <c r="B285" s="72"/>
      <c r="C285" s="72"/>
      <c r="D285" s="72"/>
    </row>
    <row r="286" spans="2:4" ht="12.75" x14ac:dyDescent="0.2">
      <c r="B286" s="72"/>
      <c r="C286" s="72"/>
      <c r="D286" s="72"/>
    </row>
    <row r="287" spans="2:4" ht="12.75" x14ac:dyDescent="0.2">
      <c r="B287" s="72"/>
      <c r="C287" s="72"/>
      <c r="D287" s="72"/>
    </row>
    <row r="288" spans="2:4" ht="12.75" x14ac:dyDescent="0.2">
      <c r="B288" s="72"/>
      <c r="C288" s="72"/>
      <c r="D288" s="72"/>
    </row>
    <row r="289" spans="2:4" ht="12.75" x14ac:dyDescent="0.2">
      <c r="B289" s="72"/>
      <c r="C289" s="72"/>
      <c r="D289" s="72"/>
    </row>
    <row r="290" spans="2:4" ht="12.75" x14ac:dyDescent="0.2">
      <c r="B290" s="72"/>
      <c r="C290" s="72"/>
      <c r="D290" s="72"/>
    </row>
    <row r="291" spans="2:4" ht="12.75" x14ac:dyDescent="0.2">
      <c r="B291" s="72"/>
      <c r="C291" s="72"/>
      <c r="D291" s="72"/>
    </row>
    <row r="292" spans="2:4" ht="12.75" x14ac:dyDescent="0.2">
      <c r="B292" s="72"/>
      <c r="C292" s="72"/>
      <c r="D292" s="72"/>
    </row>
    <row r="293" spans="2:4" ht="12.75" x14ac:dyDescent="0.2">
      <c r="B293" s="72"/>
      <c r="C293" s="72"/>
      <c r="D293" s="72"/>
    </row>
    <row r="294" spans="2:4" ht="12.75" x14ac:dyDescent="0.2">
      <c r="B294" s="72"/>
      <c r="C294" s="72"/>
      <c r="D294" s="72"/>
    </row>
    <row r="295" spans="2:4" ht="12.75" x14ac:dyDescent="0.2">
      <c r="B295" s="72"/>
      <c r="C295" s="72"/>
      <c r="D295" s="72"/>
    </row>
    <row r="296" spans="2:4" ht="12.75" x14ac:dyDescent="0.2">
      <c r="B296" s="72"/>
      <c r="C296" s="72"/>
      <c r="D296" s="72"/>
    </row>
    <row r="297" spans="2:4" ht="12.75" x14ac:dyDescent="0.2">
      <c r="B297" s="72"/>
      <c r="C297" s="72"/>
      <c r="D297" s="72"/>
    </row>
    <row r="298" spans="2:4" ht="12.75" x14ac:dyDescent="0.2">
      <c r="B298" s="72"/>
      <c r="C298" s="72"/>
      <c r="D298" s="72"/>
    </row>
    <row r="299" spans="2:4" ht="12.75" x14ac:dyDescent="0.2">
      <c r="B299" s="72"/>
      <c r="C299" s="72"/>
      <c r="D299" s="72"/>
    </row>
    <row r="300" spans="2:4" ht="12.75" x14ac:dyDescent="0.2">
      <c r="B300" s="72"/>
      <c r="C300" s="72"/>
      <c r="D300" s="72"/>
    </row>
    <row r="301" spans="2:4" ht="12.75" x14ac:dyDescent="0.2">
      <c r="B301" s="72"/>
      <c r="C301" s="72"/>
      <c r="D301" s="72"/>
    </row>
    <row r="302" spans="2:4" ht="12.75" x14ac:dyDescent="0.2">
      <c r="B302" s="72"/>
      <c r="C302" s="72"/>
      <c r="D302" s="72"/>
    </row>
    <row r="303" spans="2:4" ht="12.75" x14ac:dyDescent="0.2">
      <c r="B303" s="72"/>
      <c r="C303" s="72"/>
      <c r="D303" s="72"/>
    </row>
    <row r="304" spans="2:4" ht="12.75" x14ac:dyDescent="0.2">
      <c r="B304" s="72"/>
      <c r="C304" s="72"/>
      <c r="D304" s="72"/>
    </row>
    <row r="305" spans="2:4" ht="12.75" x14ac:dyDescent="0.2">
      <c r="B305" s="72"/>
      <c r="C305" s="72"/>
      <c r="D305" s="72"/>
    </row>
    <row r="306" spans="2:4" ht="12.75" x14ac:dyDescent="0.2">
      <c r="B306" s="72"/>
      <c r="C306" s="72"/>
      <c r="D306" s="72"/>
    </row>
    <row r="307" spans="2:4" ht="12.75" x14ac:dyDescent="0.2">
      <c r="B307" s="72"/>
      <c r="C307" s="72"/>
      <c r="D307" s="72"/>
    </row>
    <row r="308" spans="2:4" ht="12.75" x14ac:dyDescent="0.2">
      <c r="B308" s="72"/>
      <c r="C308" s="72"/>
      <c r="D308" s="72"/>
    </row>
    <row r="309" spans="2:4" ht="12.75" x14ac:dyDescent="0.2">
      <c r="B309" s="72"/>
      <c r="C309" s="72"/>
      <c r="D309" s="72"/>
    </row>
    <row r="310" spans="2:4" ht="12.75" x14ac:dyDescent="0.2">
      <c r="B310" s="72"/>
      <c r="C310" s="72"/>
      <c r="D310" s="72"/>
    </row>
    <row r="311" spans="2:4" ht="12.75" x14ac:dyDescent="0.2">
      <c r="B311" s="72"/>
      <c r="C311" s="72"/>
      <c r="D311" s="72"/>
    </row>
    <row r="312" spans="2:4" ht="12.75" x14ac:dyDescent="0.2">
      <c r="B312" s="72"/>
      <c r="C312" s="72"/>
      <c r="D312" s="72"/>
    </row>
    <row r="313" spans="2:4" ht="12.75" x14ac:dyDescent="0.2">
      <c r="B313" s="72"/>
      <c r="C313" s="72"/>
      <c r="D313" s="72"/>
    </row>
    <row r="314" spans="2:4" ht="12.75" x14ac:dyDescent="0.2">
      <c r="B314" s="72"/>
      <c r="C314" s="72"/>
      <c r="D314" s="72"/>
    </row>
    <row r="315" spans="2:4" ht="12.75" x14ac:dyDescent="0.2">
      <c r="B315" s="72"/>
      <c r="C315" s="72"/>
      <c r="D315" s="72"/>
    </row>
    <row r="316" spans="2:4" ht="12.75" x14ac:dyDescent="0.2">
      <c r="B316" s="72"/>
      <c r="C316" s="72"/>
      <c r="D316" s="72"/>
    </row>
    <row r="317" spans="2:4" ht="12.75" x14ac:dyDescent="0.2">
      <c r="B317" s="72"/>
      <c r="C317" s="72"/>
      <c r="D317" s="72"/>
    </row>
    <row r="318" spans="2:4" ht="12.75" x14ac:dyDescent="0.2">
      <c r="B318" s="72"/>
      <c r="C318" s="72"/>
      <c r="D318" s="72"/>
    </row>
    <row r="319" spans="2:4" ht="12.75" x14ac:dyDescent="0.2">
      <c r="B319" s="72"/>
      <c r="C319" s="72"/>
      <c r="D319" s="72"/>
    </row>
    <row r="320" spans="2:4" ht="12.75" x14ac:dyDescent="0.2">
      <c r="B320" s="72"/>
      <c r="C320" s="72"/>
      <c r="D320" s="72"/>
    </row>
    <row r="321" spans="2:4" ht="12.75" x14ac:dyDescent="0.2">
      <c r="B321" s="72"/>
      <c r="C321" s="72"/>
      <c r="D321" s="72"/>
    </row>
    <row r="322" spans="2:4" ht="12.75" x14ac:dyDescent="0.2">
      <c r="B322" s="72"/>
      <c r="C322" s="72"/>
      <c r="D322" s="72"/>
    </row>
    <row r="323" spans="2:4" ht="12.75" x14ac:dyDescent="0.2">
      <c r="B323" s="72"/>
      <c r="C323" s="72"/>
      <c r="D323" s="72"/>
    </row>
    <row r="324" spans="2:4" ht="12.75" x14ac:dyDescent="0.2">
      <c r="B324" s="72"/>
      <c r="C324" s="72"/>
      <c r="D324" s="72"/>
    </row>
    <row r="325" spans="2:4" ht="12.75" x14ac:dyDescent="0.2">
      <c r="B325" s="72"/>
      <c r="C325" s="72"/>
      <c r="D325" s="72"/>
    </row>
    <row r="326" spans="2:4" ht="12.75" x14ac:dyDescent="0.2">
      <c r="B326" s="72"/>
      <c r="C326" s="72"/>
      <c r="D326" s="72"/>
    </row>
    <row r="327" spans="2:4" ht="12.75" x14ac:dyDescent="0.2">
      <c r="B327" s="72"/>
      <c r="C327" s="72"/>
      <c r="D327" s="72"/>
    </row>
    <row r="328" spans="2:4" ht="12.75" x14ac:dyDescent="0.2">
      <c r="B328" s="72"/>
      <c r="C328" s="72"/>
      <c r="D328" s="72"/>
    </row>
    <row r="329" spans="2:4" ht="12.75" x14ac:dyDescent="0.2">
      <c r="B329" s="72"/>
      <c r="C329" s="72"/>
      <c r="D329" s="72"/>
    </row>
    <row r="330" spans="2:4" ht="12.75" x14ac:dyDescent="0.2">
      <c r="B330" s="72"/>
      <c r="C330" s="72"/>
      <c r="D330" s="72"/>
    </row>
    <row r="331" spans="2:4" ht="12.75" x14ac:dyDescent="0.2">
      <c r="B331" s="72"/>
      <c r="C331" s="72"/>
      <c r="D331" s="72"/>
    </row>
    <row r="332" spans="2:4" ht="12.75" x14ac:dyDescent="0.2">
      <c r="B332" s="72"/>
      <c r="C332" s="72"/>
      <c r="D332" s="72"/>
    </row>
    <row r="333" spans="2:4" ht="12.75" x14ac:dyDescent="0.2">
      <c r="B333" s="72"/>
      <c r="C333" s="72"/>
      <c r="D333" s="72"/>
    </row>
    <row r="334" spans="2:4" ht="12.75" x14ac:dyDescent="0.2">
      <c r="B334" s="72"/>
      <c r="C334" s="72"/>
      <c r="D334" s="72"/>
    </row>
    <row r="335" spans="2:4" ht="12.75" x14ac:dyDescent="0.2">
      <c r="B335" s="72"/>
      <c r="C335" s="72"/>
      <c r="D335" s="72"/>
    </row>
    <row r="336" spans="2:4" ht="12.75" x14ac:dyDescent="0.2">
      <c r="B336" s="72"/>
      <c r="C336" s="72"/>
      <c r="D336" s="72"/>
    </row>
    <row r="337" spans="2:4" ht="12.75" x14ac:dyDescent="0.2">
      <c r="B337" s="72"/>
      <c r="C337" s="72"/>
      <c r="D337" s="72"/>
    </row>
    <row r="338" spans="2:4" ht="12.75" x14ac:dyDescent="0.2">
      <c r="B338" s="72"/>
      <c r="C338" s="72"/>
      <c r="D338" s="72"/>
    </row>
    <row r="339" spans="2:4" ht="12.75" x14ac:dyDescent="0.2">
      <c r="B339" s="72"/>
      <c r="C339" s="72"/>
      <c r="D339" s="72"/>
    </row>
    <row r="340" spans="2:4" ht="12.75" x14ac:dyDescent="0.2">
      <c r="B340" s="72"/>
      <c r="C340" s="72"/>
      <c r="D340" s="72"/>
    </row>
    <row r="341" spans="2:4" ht="12.75" x14ac:dyDescent="0.2">
      <c r="B341" s="72"/>
      <c r="C341" s="72"/>
      <c r="D341" s="72"/>
    </row>
    <row r="342" spans="2:4" ht="12.75" x14ac:dyDescent="0.2">
      <c r="B342" s="72"/>
      <c r="C342" s="72"/>
      <c r="D342" s="72"/>
    </row>
    <row r="343" spans="2:4" ht="12.75" x14ac:dyDescent="0.2">
      <c r="B343" s="72"/>
      <c r="C343" s="72"/>
      <c r="D343" s="72"/>
    </row>
    <row r="344" spans="2:4" ht="12.75" x14ac:dyDescent="0.2">
      <c r="B344" s="72"/>
      <c r="C344" s="72"/>
      <c r="D344" s="72"/>
    </row>
    <row r="345" spans="2:4" ht="12.75" x14ac:dyDescent="0.2">
      <c r="B345" s="72"/>
      <c r="C345" s="72"/>
      <c r="D345" s="72"/>
    </row>
    <row r="346" spans="2:4" ht="12.75" x14ac:dyDescent="0.2">
      <c r="B346" s="72"/>
      <c r="C346" s="72"/>
      <c r="D346" s="72"/>
    </row>
    <row r="347" spans="2:4" ht="12.75" x14ac:dyDescent="0.2">
      <c r="B347" s="72"/>
      <c r="C347" s="72"/>
      <c r="D347" s="72"/>
    </row>
    <row r="348" spans="2:4" ht="12.75" x14ac:dyDescent="0.2">
      <c r="B348" s="72"/>
      <c r="C348" s="72"/>
      <c r="D348" s="72"/>
    </row>
    <row r="349" spans="2:4" ht="12.75" x14ac:dyDescent="0.2">
      <c r="B349" s="72"/>
      <c r="C349" s="72"/>
      <c r="D349" s="72"/>
    </row>
    <row r="350" spans="2:4" ht="12.75" x14ac:dyDescent="0.2">
      <c r="B350" s="72"/>
      <c r="C350" s="72"/>
      <c r="D350" s="72"/>
    </row>
    <row r="351" spans="2:4" ht="12.75" x14ac:dyDescent="0.2">
      <c r="B351" s="72"/>
      <c r="C351" s="72"/>
      <c r="D351" s="72"/>
    </row>
    <row r="352" spans="2:4" ht="12.75" x14ac:dyDescent="0.2">
      <c r="B352" s="72"/>
      <c r="C352" s="72"/>
      <c r="D352" s="72"/>
    </row>
    <row r="353" spans="2:4" ht="12.75" x14ac:dyDescent="0.2">
      <c r="B353" s="72"/>
      <c r="C353" s="72"/>
      <c r="D353" s="72"/>
    </row>
    <row r="354" spans="2:4" ht="12.75" x14ac:dyDescent="0.2">
      <c r="B354" s="72"/>
      <c r="C354" s="72"/>
      <c r="D354" s="72"/>
    </row>
    <row r="355" spans="2:4" ht="12.75" x14ac:dyDescent="0.2">
      <c r="B355" s="72"/>
      <c r="C355" s="72"/>
      <c r="D355" s="72"/>
    </row>
    <row r="356" spans="2:4" ht="12.75" x14ac:dyDescent="0.2">
      <c r="B356" s="72"/>
      <c r="C356" s="72"/>
      <c r="D356" s="72"/>
    </row>
    <row r="357" spans="2:4" ht="12.75" x14ac:dyDescent="0.2">
      <c r="B357" s="72"/>
      <c r="C357" s="72"/>
      <c r="D357" s="72"/>
    </row>
    <row r="358" spans="2:4" ht="12.75" x14ac:dyDescent="0.2">
      <c r="B358" s="72"/>
      <c r="C358" s="72"/>
      <c r="D358" s="72"/>
    </row>
    <row r="359" spans="2:4" ht="12.75" x14ac:dyDescent="0.2">
      <c r="B359" s="72"/>
      <c r="C359" s="72"/>
      <c r="D359" s="72"/>
    </row>
    <row r="360" spans="2:4" ht="12.75" x14ac:dyDescent="0.2">
      <c r="B360" s="72"/>
      <c r="C360" s="72"/>
      <c r="D360" s="72"/>
    </row>
    <row r="361" spans="2:4" ht="12.75" x14ac:dyDescent="0.2">
      <c r="B361" s="72"/>
      <c r="C361" s="72"/>
      <c r="D361" s="72"/>
    </row>
    <row r="362" spans="2:4" ht="12.75" x14ac:dyDescent="0.2">
      <c r="B362" s="72"/>
      <c r="C362" s="72"/>
      <c r="D362" s="72"/>
    </row>
    <row r="363" spans="2:4" ht="12.75" x14ac:dyDescent="0.2">
      <c r="B363" s="72"/>
      <c r="C363" s="72"/>
      <c r="D363" s="72"/>
    </row>
    <row r="364" spans="2:4" ht="12.75" x14ac:dyDescent="0.2">
      <c r="B364" s="72"/>
      <c r="C364" s="72"/>
      <c r="D364" s="72"/>
    </row>
    <row r="365" spans="2:4" ht="12.75" x14ac:dyDescent="0.2">
      <c r="B365" s="72"/>
      <c r="C365" s="72"/>
      <c r="D365" s="72"/>
    </row>
    <row r="366" spans="2:4" ht="12.75" x14ac:dyDescent="0.2">
      <c r="B366" s="72"/>
      <c r="C366" s="72"/>
      <c r="D366" s="72"/>
    </row>
    <row r="367" spans="2:4" ht="12.75" x14ac:dyDescent="0.2">
      <c r="B367" s="72"/>
      <c r="C367" s="72"/>
      <c r="D367" s="72"/>
    </row>
    <row r="368" spans="2:4" ht="12.75" x14ac:dyDescent="0.2">
      <c r="B368" s="72"/>
      <c r="C368" s="72"/>
      <c r="D368" s="72"/>
    </row>
    <row r="369" spans="2:4" ht="12.75" x14ac:dyDescent="0.2">
      <c r="B369" s="72"/>
      <c r="C369" s="72"/>
      <c r="D369" s="72"/>
    </row>
    <row r="370" spans="2:4" ht="12.75" x14ac:dyDescent="0.2">
      <c r="B370" s="72"/>
      <c r="C370" s="72"/>
      <c r="D370" s="72"/>
    </row>
    <row r="371" spans="2:4" ht="12.75" x14ac:dyDescent="0.2">
      <c r="B371" s="72"/>
      <c r="C371" s="72"/>
      <c r="D371" s="72"/>
    </row>
    <row r="372" spans="2:4" ht="12.75" x14ac:dyDescent="0.2">
      <c r="B372" s="72"/>
      <c r="C372" s="72"/>
      <c r="D372" s="72"/>
    </row>
    <row r="373" spans="2:4" ht="12.75" x14ac:dyDescent="0.2">
      <c r="B373" s="72"/>
      <c r="C373" s="72"/>
      <c r="D373" s="72"/>
    </row>
    <row r="374" spans="2:4" ht="12.75" x14ac:dyDescent="0.2">
      <c r="B374" s="72"/>
      <c r="C374" s="72"/>
      <c r="D374" s="72"/>
    </row>
    <row r="375" spans="2:4" ht="12.75" x14ac:dyDescent="0.2">
      <c r="B375" s="72"/>
      <c r="C375" s="72"/>
      <c r="D375" s="72"/>
    </row>
    <row r="376" spans="2:4" ht="12.75" x14ac:dyDescent="0.2">
      <c r="B376" s="72"/>
      <c r="C376" s="72"/>
      <c r="D376" s="72"/>
    </row>
    <row r="377" spans="2:4" ht="12.75" x14ac:dyDescent="0.2">
      <c r="B377" s="72"/>
      <c r="C377" s="72"/>
      <c r="D377" s="72"/>
    </row>
    <row r="378" spans="2:4" ht="12.75" x14ac:dyDescent="0.2">
      <c r="B378" s="72"/>
      <c r="C378" s="72"/>
      <c r="D378" s="72"/>
    </row>
    <row r="379" spans="2:4" ht="12.75" x14ac:dyDescent="0.2">
      <c r="B379" s="72"/>
      <c r="C379" s="72"/>
      <c r="D379" s="72"/>
    </row>
    <row r="380" spans="2:4" ht="12.75" x14ac:dyDescent="0.2">
      <c r="B380" s="72"/>
      <c r="C380" s="72"/>
      <c r="D380" s="72"/>
    </row>
    <row r="381" spans="2:4" ht="12.75" x14ac:dyDescent="0.2">
      <c r="B381" s="72"/>
      <c r="C381" s="72"/>
      <c r="D381" s="72"/>
    </row>
    <row r="382" spans="2:4" ht="12.75" x14ac:dyDescent="0.2">
      <c r="B382" s="72"/>
      <c r="C382" s="72"/>
      <c r="D382" s="72"/>
    </row>
    <row r="383" spans="2:4" ht="12.75" x14ac:dyDescent="0.2">
      <c r="B383" s="72"/>
      <c r="C383" s="72"/>
      <c r="D383" s="72"/>
    </row>
    <row r="384" spans="2:4" ht="12.75" x14ac:dyDescent="0.2">
      <c r="B384" s="72"/>
      <c r="C384" s="72"/>
      <c r="D384" s="72"/>
    </row>
    <row r="385" spans="2:4" ht="12.75" x14ac:dyDescent="0.2">
      <c r="B385" s="72"/>
      <c r="C385" s="72"/>
      <c r="D385" s="72"/>
    </row>
    <row r="386" spans="2:4" ht="12.75" x14ac:dyDescent="0.2">
      <c r="B386" s="72"/>
      <c r="C386" s="72"/>
      <c r="D386" s="72"/>
    </row>
    <row r="387" spans="2:4" ht="12.75" x14ac:dyDescent="0.2">
      <c r="B387" s="72"/>
      <c r="C387" s="72"/>
      <c r="D387" s="72"/>
    </row>
    <row r="388" spans="2:4" ht="12.75" x14ac:dyDescent="0.2">
      <c r="B388" s="72"/>
      <c r="C388" s="72"/>
      <c r="D388" s="72"/>
    </row>
    <row r="389" spans="2:4" ht="12.75" x14ac:dyDescent="0.2">
      <c r="B389" s="72"/>
      <c r="C389" s="72"/>
      <c r="D389" s="72"/>
    </row>
    <row r="390" spans="2:4" ht="12.75" x14ac:dyDescent="0.2">
      <c r="B390" s="72"/>
      <c r="C390" s="72"/>
      <c r="D390" s="72"/>
    </row>
    <row r="391" spans="2:4" ht="12.75" x14ac:dyDescent="0.2">
      <c r="B391" s="72"/>
      <c r="C391" s="72"/>
      <c r="D391" s="72"/>
    </row>
    <row r="392" spans="2:4" ht="12.75" x14ac:dyDescent="0.2">
      <c r="B392" s="72"/>
      <c r="C392" s="72"/>
      <c r="D392" s="72"/>
    </row>
    <row r="393" spans="2:4" ht="12.75" x14ac:dyDescent="0.2">
      <c r="B393" s="72"/>
      <c r="C393" s="72"/>
      <c r="D393" s="72"/>
    </row>
    <row r="394" spans="2:4" ht="12.75" x14ac:dyDescent="0.2">
      <c r="B394" s="72"/>
      <c r="C394" s="72"/>
      <c r="D394" s="72"/>
    </row>
    <row r="395" spans="2:4" ht="12.75" x14ac:dyDescent="0.2">
      <c r="B395" s="72"/>
      <c r="C395" s="72"/>
      <c r="D395" s="72"/>
    </row>
    <row r="396" spans="2:4" ht="12.75" x14ac:dyDescent="0.2">
      <c r="B396" s="72"/>
      <c r="C396" s="72"/>
      <c r="D396" s="72"/>
    </row>
    <row r="397" spans="2:4" ht="12.75" x14ac:dyDescent="0.2">
      <c r="B397" s="72"/>
      <c r="C397" s="72"/>
      <c r="D397" s="72"/>
    </row>
    <row r="398" spans="2:4" ht="12.75" x14ac:dyDescent="0.2">
      <c r="B398" s="72"/>
      <c r="C398" s="72"/>
      <c r="D398" s="72"/>
    </row>
    <row r="399" spans="2:4" ht="12.75" x14ac:dyDescent="0.2">
      <c r="B399" s="72"/>
      <c r="C399" s="72"/>
      <c r="D399" s="72"/>
    </row>
    <row r="400" spans="2:4" ht="12.75" x14ac:dyDescent="0.2">
      <c r="B400" s="72"/>
      <c r="C400" s="72"/>
      <c r="D400" s="72"/>
    </row>
    <row r="401" spans="2:4" ht="12.75" x14ac:dyDescent="0.2">
      <c r="B401" s="72"/>
      <c r="C401" s="72"/>
      <c r="D401" s="72"/>
    </row>
    <row r="402" spans="2:4" ht="12.75" x14ac:dyDescent="0.2">
      <c r="B402" s="72"/>
      <c r="C402" s="72"/>
      <c r="D402" s="72"/>
    </row>
    <row r="403" spans="2:4" ht="12.75" x14ac:dyDescent="0.2">
      <c r="B403" s="72"/>
      <c r="C403" s="72"/>
      <c r="D403" s="72"/>
    </row>
    <row r="404" spans="2:4" ht="12.75" x14ac:dyDescent="0.2">
      <c r="B404" s="72"/>
      <c r="C404" s="72"/>
      <c r="D404" s="72"/>
    </row>
    <row r="405" spans="2:4" ht="12.75" x14ac:dyDescent="0.2">
      <c r="B405" s="72"/>
      <c r="C405" s="72"/>
      <c r="D405" s="72"/>
    </row>
    <row r="406" spans="2:4" ht="12.75" x14ac:dyDescent="0.2">
      <c r="B406" s="72"/>
      <c r="C406" s="72"/>
      <c r="D406" s="72"/>
    </row>
    <row r="407" spans="2:4" ht="12.75" x14ac:dyDescent="0.2">
      <c r="B407" s="72"/>
      <c r="C407" s="72"/>
      <c r="D407" s="72"/>
    </row>
    <row r="408" spans="2:4" ht="12.75" x14ac:dyDescent="0.2">
      <c r="B408" s="72"/>
      <c r="C408" s="72"/>
      <c r="D408" s="72"/>
    </row>
    <row r="409" spans="2:4" ht="12.75" x14ac:dyDescent="0.2">
      <c r="B409" s="72"/>
      <c r="C409" s="72"/>
      <c r="D409" s="72"/>
    </row>
    <row r="410" spans="2:4" ht="12.75" x14ac:dyDescent="0.2">
      <c r="B410" s="72"/>
      <c r="C410" s="72"/>
      <c r="D410" s="72"/>
    </row>
    <row r="411" spans="2:4" ht="12.75" x14ac:dyDescent="0.2">
      <c r="B411" s="72"/>
      <c r="C411" s="72"/>
      <c r="D411" s="72"/>
    </row>
    <row r="412" spans="2:4" ht="12.75" x14ac:dyDescent="0.2">
      <c r="B412" s="72"/>
      <c r="C412" s="72"/>
      <c r="D412" s="72"/>
    </row>
    <row r="413" spans="2:4" ht="12.75" x14ac:dyDescent="0.2">
      <c r="B413" s="72"/>
      <c r="C413" s="72"/>
      <c r="D413" s="72"/>
    </row>
    <row r="414" spans="2:4" ht="12.75" x14ac:dyDescent="0.2">
      <c r="B414" s="72"/>
      <c r="C414" s="72"/>
      <c r="D414" s="72"/>
    </row>
    <row r="415" spans="2:4" ht="12.75" x14ac:dyDescent="0.2">
      <c r="B415" s="72"/>
      <c r="C415" s="72"/>
      <c r="D415" s="72"/>
    </row>
    <row r="416" spans="2:4" ht="12.75" x14ac:dyDescent="0.2">
      <c r="B416" s="72"/>
      <c r="C416" s="72"/>
      <c r="D416" s="72"/>
    </row>
    <row r="417" spans="2:4" ht="12.75" x14ac:dyDescent="0.2">
      <c r="B417" s="72"/>
      <c r="C417" s="72"/>
      <c r="D417" s="72"/>
    </row>
    <row r="418" spans="2:4" ht="12.75" x14ac:dyDescent="0.2">
      <c r="B418" s="72"/>
      <c r="C418" s="72"/>
      <c r="D418" s="72"/>
    </row>
    <row r="419" spans="2:4" ht="12.75" x14ac:dyDescent="0.2">
      <c r="B419" s="72"/>
      <c r="C419" s="72"/>
      <c r="D419" s="72"/>
    </row>
    <row r="420" spans="2:4" ht="12.75" x14ac:dyDescent="0.2">
      <c r="B420" s="72"/>
      <c r="C420" s="72"/>
      <c r="D420" s="72"/>
    </row>
    <row r="421" spans="2:4" ht="12.75" x14ac:dyDescent="0.2">
      <c r="B421" s="72"/>
      <c r="C421" s="72"/>
      <c r="D421" s="72"/>
    </row>
    <row r="422" spans="2:4" ht="12.75" x14ac:dyDescent="0.2">
      <c r="B422" s="72"/>
      <c r="C422" s="72"/>
      <c r="D422" s="72"/>
    </row>
    <row r="423" spans="2:4" ht="12.75" x14ac:dyDescent="0.2">
      <c r="B423" s="72"/>
      <c r="C423" s="72"/>
      <c r="D423" s="72"/>
    </row>
    <row r="424" spans="2:4" ht="12.75" x14ac:dyDescent="0.2">
      <c r="B424" s="72"/>
      <c r="C424" s="72"/>
      <c r="D424" s="72"/>
    </row>
    <row r="425" spans="2:4" ht="12.75" x14ac:dyDescent="0.2">
      <c r="B425" s="72"/>
      <c r="C425" s="72"/>
      <c r="D425" s="72"/>
    </row>
    <row r="426" spans="2:4" ht="12.75" x14ac:dyDescent="0.2">
      <c r="B426" s="72"/>
      <c r="C426" s="72"/>
      <c r="D426" s="72"/>
    </row>
    <row r="427" spans="2:4" ht="12.75" x14ac:dyDescent="0.2">
      <c r="B427" s="72"/>
      <c r="C427" s="72"/>
      <c r="D427" s="72"/>
    </row>
    <row r="428" spans="2:4" ht="12.75" x14ac:dyDescent="0.2">
      <c r="B428" s="72"/>
      <c r="C428" s="72"/>
      <c r="D428" s="72"/>
    </row>
    <row r="429" spans="2:4" ht="12.75" x14ac:dyDescent="0.2">
      <c r="B429" s="72"/>
      <c r="C429" s="72"/>
      <c r="D429" s="72"/>
    </row>
    <row r="430" spans="2:4" ht="12.75" x14ac:dyDescent="0.2">
      <c r="B430" s="72"/>
      <c r="C430" s="72"/>
      <c r="D430" s="72"/>
    </row>
    <row r="431" spans="2:4" ht="12.75" x14ac:dyDescent="0.2">
      <c r="B431" s="72"/>
      <c r="C431" s="72"/>
      <c r="D431" s="72"/>
    </row>
    <row r="432" spans="2:4" ht="12.75" x14ac:dyDescent="0.2">
      <c r="B432" s="72"/>
      <c r="C432" s="72"/>
      <c r="D432" s="72"/>
    </row>
    <row r="433" spans="2:4" ht="12.75" x14ac:dyDescent="0.2">
      <c r="B433" s="72"/>
      <c r="C433" s="72"/>
      <c r="D433" s="72"/>
    </row>
    <row r="434" spans="2:4" ht="12.75" x14ac:dyDescent="0.2">
      <c r="B434" s="72"/>
      <c r="C434" s="72"/>
      <c r="D434" s="72"/>
    </row>
    <row r="435" spans="2:4" ht="12.75" x14ac:dyDescent="0.2">
      <c r="B435" s="72"/>
      <c r="C435" s="72"/>
      <c r="D435" s="72"/>
    </row>
    <row r="436" spans="2:4" ht="12.75" x14ac:dyDescent="0.2">
      <c r="B436" s="72"/>
      <c r="C436" s="72"/>
      <c r="D436" s="72"/>
    </row>
    <row r="437" spans="2:4" ht="12.75" x14ac:dyDescent="0.2">
      <c r="B437" s="72"/>
      <c r="C437" s="72"/>
      <c r="D437" s="72"/>
    </row>
    <row r="438" spans="2:4" ht="12.75" x14ac:dyDescent="0.2">
      <c r="B438" s="72"/>
      <c r="C438" s="72"/>
      <c r="D438" s="72"/>
    </row>
    <row r="439" spans="2:4" ht="12.75" x14ac:dyDescent="0.2">
      <c r="B439" s="72"/>
      <c r="C439" s="72"/>
      <c r="D439" s="72"/>
    </row>
    <row r="440" spans="2:4" ht="12.75" x14ac:dyDescent="0.2">
      <c r="B440" s="72"/>
      <c r="C440" s="72"/>
      <c r="D440" s="72"/>
    </row>
    <row r="441" spans="2:4" ht="12.75" x14ac:dyDescent="0.2">
      <c r="B441" s="72"/>
      <c r="C441" s="72"/>
      <c r="D441" s="72"/>
    </row>
    <row r="442" spans="2:4" ht="12.75" x14ac:dyDescent="0.2">
      <c r="B442" s="72"/>
      <c r="C442" s="72"/>
      <c r="D442" s="72"/>
    </row>
    <row r="443" spans="2:4" ht="12.75" x14ac:dyDescent="0.2">
      <c r="B443" s="72"/>
      <c r="C443" s="72"/>
      <c r="D443" s="72"/>
    </row>
    <row r="444" spans="2:4" ht="12.75" x14ac:dyDescent="0.2">
      <c r="B444" s="72"/>
      <c r="C444" s="72"/>
      <c r="D444" s="72"/>
    </row>
    <row r="445" spans="2:4" ht="12.75" x14ac:dyDescent="0.2">
      <c r="B445" s="72"/>
      <c r="C445" s="72"/>
      <c r="D445" s="72"/>
    </row>
    <row r="446" spans="2:4" ht="12.75" x14ac:dyDescent="0.2">
      <c r="B446" s="72"/>
      <c r="C446" s="72"/>
      <c r="D446" s="72"/>
    </row>
    <row r="447" spans="2:4" ht="12.75" x14ac:dyDescent="0.2">
      <c r="B447" s="72"/>
      <c r="C447" s="72"/>
      <c r="D447" s="72"/>
    </row>
    <row r="448" spans="2:4" ht="12.75" x14ac:dyDescent="0.2">
      <c r="B448" s="72"/>
      <c r="C448" s="72"/>
      <c r="D448" s="72"/>
    </row>
    <row r="449" spans="2:4" ht="12.75" x14ac:dyDescent="0.2">
      <c r="B449" s="72"/>
      <c r="C449" s="72"/>
      <c r="D449" s="72"/>
    </row>
    <row r="450" spans="2:4" ht="12.75" x14ac:dyDescent="0.2">
      <c r="B450" s="72"/>
      <c r="C450" s="72"/>
      <c r="D450" s="72"/>
    </row>
    <row r="451" spans="2:4" ht="12.75" x14ac:dyDescent="0.2">
      <c r="B451" s="72"/>
      <c r="C451" s="72"/>
      <c r="D451" s="72"/>
    </row>
    <row r="452" spans="2:4" ht="12.75" x14ac:dyDescent="0.2">
      <c r="B452" s="72"/>
      <c r="C452" s="72"/>
      <c r="D452" s="72"/>
    </row>
    <row r="453" spans="2:4" ht="12.75" x14ac:dyDescent="0.2">
      <c r="B453" s="72"/>
      <c r="C453" s="72"/>
      <c r="D453" s="72"/>
    </row>
    <row r="454" spans="2:4" ht="12.75" x14ac:dyDescent="0.2">
      <c r="B454" s="72"/>
      <c r="C454" s="72"/>
      <c r="D454" s="72"/>
    </row>
    <row r="455" spans="2:4" ht="12.75" x14ac:dyDescent="0.2">
      <c r="B455" s="72"/>
      <c r="C455" s="72"/>
      <c r="D455" s="72"/>
    </row>
    <row r="456" spans="2:4" ht="12.75" x14ac:dyDescent="0.2">
      <c r="B456" s="72"/>
      <c r="C456" s="72"/>
      <c r="D456" s="72"/>
    </row>
    <row r="457" spans="2:4" ht="12.75" x14ac:dyDescent="0.2">
      <c r="B457" s="72"/>
      <c r="C457" s="72"/>
      <c r="D457" s="72"/>
    </row>
    <row r="458" spans="2:4" ht="12.75" x14ac:dyDescent="0.2">
      <c r="B458" s="72"/>
      <c r="C458" s="72"/>
      <c r="D458" s="72"/>
    </row>
    <row r="459" spans="2:4" ht="12.75" x14ac:dyDescent="0.2">
      <c r="B459" s="72"/>
      <c r="C459" s="72"/>
      <c r="D459" s="72"/>
    </row>
    <row r="460" spans="2:4" ht="12.75" x14ac:dyDescent="0.2">
      <c r="B460" s="72"/>
      <c r="C460" s="72"/>
      <c r="D460" s="72"/>
    </row>
    <row r="461" spans="2:4" ht="12.75" x14ac:dyDescent="0.2">
      <c r="B461" s="72"/>
      <c r="C461" s="72"/>
      <c r="D461" s="72"/>
    </row>
    <row r="462" spans="2:4" ht="12.75" x14ac:dyDescent="0.2">
      <c r="B462" s="72"/>
      <c r="C462" s="72"/>
      <c r="D462" s="72"/>
    </row>
    <row r="463" spans="2:4" ht="12.75" x14ac:dyDescent="0.2">
      <c r="B463" s="72"/>
      <c r="C463" s="72"/>
      <c r="D463" s="72"/>
    </row>
    <row r="464" spans="2:4" ht="12.75" x14ac:dyDescent="0.2">
      <c r="B464" s="72"/>
      <c r="C464" s="72"/>
      <c r="D464" s="72"/>
    </row>
    <row r="465" spans="2:4" ht="12.75" x14ac:dyDescent="0.2">
      <c r="B465" s="72"/>
      <c r="C465" s="72"/>
      <c r="D465" s="72"/>
    </row>
    <row r="466" spans="2:4" ht="12.75" x14ac:dyDescent="0.2">
      <c r="B466" s="72"/>
      <c r="C466" s="72"/>
      <c r="D466" s="72"/>
    </row>
    <row r="467" spans="2:4" ht="12.75" x14ac:dyDescent="0.2">
      <c r="B467" s="72"/>
      <c r="C467" s="72"/>
      <c r="D467" s="72"/>
    </row>
    <row r="468" spans="2:4" ht="12.75" x14ac:dyDescent="0.2">
      <c r="B468" s="72"/>
      <c r="C468" s="72"/>
      <c r="D468" s="72"/>
    </row>
    <row r="469" spans="2:4" ht="12.75" x14ac:dyDescent="0.2">
      <c r="B469" s="72"/>
      <c r="C469" s="72"/>
      <c r="D469" s="72"/>
    </row>
    <row r="470" spans="2:4" ht="12.75" x14ac:dyDescent="0.2">
      <c r="B470" s="72"/>
      <c r="C470" s="72"/>
      <c r="D470" s="72"/>
    </row>
    <row r="471" spans="2:4" ht="12.75" x14ac:dyDescent="0.2">
      <c r="B471" s="72"/>
      <c r="C471" s="72"/>
      <c r="D471" s="72"/>
    </row>
    <row r="472" spans="2:4" ht="12.75" x14ac:dyDescent="0.2">
      <c r="B472" s="72"/>
      <c r="C472" s="72"/>
      <c r="D472" s="72"/>
    </row>
    <row r="473" spans="2:4" ht="12.75" x14ac:dyDescent="0.2">
      <c r="B473" s="72"/>
      <c r="C473" s="72"/>
      <c r="D473" s="72"/>
    </row>
    <row r="474" spans="2:4" ht="12.75" x14ac:dyDescent="0.2">
      <c r="B474" s="72"/>
      <c r="C474" s="72"/>
      <c r="D474" s="72"/>
    </row>
    <row r="475" spans="2:4" ht="12.75" x14ac:dyDescent="0.2">
      <c r="B475" s="72"/>
      <c r="C475" s="72"/>
      <c r="D475" s="72"/>
    </row>
    <row r="476" spans="2:4" ht="12.75" x14ac:dyDescent="0.2">
      <c r="B476" s="72"/>
      <c r="C476" s="72"/>
      <c r="D476" s="72"/>
    </row>
    <row r="477" spans="2:4" ht="12.75" x14ac:dyDescent="0.2">
      <c r="B477" s="72"/>
      <c r="C477" s="72"/>
      <c r="D477" s="72"/>
    </row>
    <row r="478" spans="2:4" ht="12.75" x14ac:dyDescent="0.2">
      <c r="B478" s="72"/>
      <c r="C478" s="72"/>
      <c r="D478" s="72"/>
    </row>
    <row r="479" spans="2:4" ht="12.75" x14ac:dyDescent="0.2">
      <c r="B479" s="72"/>
      <c r="C479" s="72"/>
      <c r="D479" s="72"/>
    </row>
    <row r="480" spans="2:4" ht="12.75" x14ac:dyDescent="0.2">
      <c r="B480" s="72"/>
      <c r="C480" s="72"/>
      <c r="D480" s="72"/>
    </row>
    <row r="481" spans="2:4" ht="12.75" x14ac:dyDescent="0.2">
      <c r="B481" s="72"/>
      <c r="C481" s="72"/>
      <c r="D481" s="72"/>
    </row>
    <row r="482" spans="2:4" ht="12.75" x14ac:dyDescent="0.2">
      <c r="B482" s="72"/>
      <c r="C482" s="72"/>
      <c r="D482" s="72"/>
    </row>
    <row r="483" spans="2:4" ht="12.75" x14ac:dyDescent="0.2">
      <c r="B483" s="72"/>
      <c r="C483" s="72"/>
      <c r="D483" s="72"/>
    </row>
    <row r="484" spans="2:4" ht="12.75" x14ac:dyDescent="0.2">
      <c r="B484" s="72"/>
      <c r="C484" s="72"/>
      <c r="D484" s="72"/>
    </row>
    <row r="485" spans="2:4" ht="12.75" x14ac:dyDescent="0.2">
      <c r="B485" s="72"/>
      <c r="C485" s="72"/>
      <c r="D485" s="72"/>
    </row>
    <row r="486" spans="2:4" ht="12.75" x14ac:dyDescent="0.2">
      <c r="B486" s="72"/>
      <c r="C486" s="72"/>
      <c r="D486" s="72"/>
    </row>
    <row r="487" spans="2:4" ht="12.75" x14ac:dyDescent="0.2">
      <c r="B487" s="72"/>
      <c r="C487" s="72"/>
      <c r="D487" s="72"/>
    </row>
    <row r="488" spans="2:4" ht="12.75" x14ac:dyDescent="0.2">
      <c r="B488" s="72"/>
      <c r="C488" s="72"/>
      <c r="D488" s="72"/>
    </row>
    <row r="489" spans="2:4" ht="12.75" x14ac:dyDescent="0.2">
      <c r="B489" s="72"/>
      <c r="C489" s="72"/>
      <c r="D489" s="72"/>
    </row>
    <row r="490" spans="2:4" ht="12.75" x14ac:dyDescent="0.2">
      <c r="B490" s="72"/>
      <c r="C490" s="72"/>
      <c r="D490" s="72"/>
    </row>
    <row r="491" spans="2:4" ht="12.75" x14ac:dyDescent="0.2">
      <c r="B491" s="72"/>
      <c r="C491" s="72"/>
      <c r="D491" s="72"/>
    </row>
    <row r="492" spans="2:4" ht="12.75" x14ac:dyDescent="0.2">
      <c r="B492" s="72"/>
      <c r="C492" s="72"/>
      <c r="D492" s="72"/>
    </row>
    <row r="493" spans="2:4" ht="12.75" x14ac:dyDescent="0.2">
      <c r="B493" s="72"/>
      <c r="C493" s="72"/>
      <c r="D493" s="72"/>
    </row>
    <row r="494" spans="2:4" ht="12.75" x14ac:dyDescent="0.2">
      <c r="B494" s="72"/>
      <c r="C494" s="72"/>
      <c r="D494" s="72"/>
    </row>
    <row r="495" spans="2:4" ht="12.75" x14ac:dyDescent="0.2">
      <c r="B495" s="72"/>
      <c r="C495" s="72"/>
      <c r="D495" s="72"/>
    </row>
    <row r="496" spans="2:4" ht="12.75" x14ac:dyDescent="0.2">
      <c r="B496" s="72"/>
      <c r="C496" s="72"/>
      <c r="D496" s="72"/>
    </row>
    <row r="497" spans="2:4" ht="12.75" x14ac:dyDescent="0.2">
      <c r="B497" s="72"/>
      <c r="C497" s="72"/>
      <c r="D497" s="72"/>
    </row>
    <row r="498" spans="2:4" ht="12.75" x14ac:dyDescent="0.2">
      <c r="B498" s="72"/>
      <c r="C498" s="72"/>
      <c r="D498" s="72"/>
    </row>
    <row r="499" spans="2:4" ht="12.75" x14ac:dyDescent="0.2">
      <c r="B499" s="72"/>
      <c r="C499" s="72"/>
      <c r="D499" s="72"/>
    </row>
    <row r="500" spans="2:4" ht="12.75" x14ac:dyDescent="0.2">
      <c r="B500" s="72"/>
      <c r="C500" s="72"/>
      <c r="D500" s="72"/>
    </row>
    <row r="501" spans="2:4" ht="12.75" x14ac:dyDescent="0.2">
      <c r="B501" s="72"/>
      <c r="C501" s="72"/>
      <c r="D501" s="72"/>
    </row>
    <row r="502" spans="2:4" ht="12.75" x14ac:dyDescent="0.2">
      <c r="B502" s="72"/>
      <c r="C502" s="72"/>
      <c r="D502" s="72"/>
    </row>
    <row r="503" spans="2:4" ht="12.75" x14ac:dyDescent="0.2">
      <c r="B503" s="72"/>
      <c r="C503" s="72"/>
      <c r="D503" s="72"/>
    </row>
    <row r="504" spans="2:4" ht="12.75" x14ac:dyDescent="0.2">
      <c r="B504" s="72"/>
      <c r="C504" s="72"/>
      <c r="D504" s="72"/>
    </row>
    <row r="505" spans="2:4" ht="12.75" x14ac:dyDescent="0.2">
      <c r="B505" s="72"/>
      <c r="C505" s="72"/>
      <c r="D505" s="72"/>
    </row>
    <row r="506" spans="2:4" ht="12.75" x14ac:dyDescent="0.2">
      <c r="B506" s="72"/>
      <c r="C506" s="72"/>
      <c r="D506" s="72"/>
    </row>
    <row r="507" spans="2:4" ht="12.75" x14ac:dyDescent="0.2">
      <c r="B507" s="72"/>
      <c r="C507" s="72"/>
      <c r="D507" s="72"/>
    </row>
    <row r="508" spans="2:4" ht="12.75" x14ac:dyDescent="0.2">
      <c r="B508" s="72"/>
      <c r="C508" s="72"/>
      <c r="D508" s="72"/>
    </row>
    <row r="509" spans="2:4" ht="12.75" x14ac:dyDescent="0.2">
      <c r="B509" s="72"/>
      <c r="C509" s="72"/>
      <c r="D509" s="72"/>
    </row>
    <row r="510" spans="2:4" ht="12.75" x14ac:dyDescent="0.2">
      <c r="B510" s="72"/>
      <c r="C510" s="72"/>
      <c r="D510" s="72"/>
    </row>
    <row r="511" spans="2:4" ht="12.75" x14ac:dyDescent="0.2">
      <c r="B511" s="72"/>
      <c r="C511" s="72"/>
      <c r="D511" s="72"/>
    </row>
    <row r="512" spans="2:4" ht="12.75" x14ac:dyDescent="0.2">
      <c r="B512" s="72"/>
      <c r="C512" s="72"/>
      <c r="D512" s="72"/>
    </row>
    <row r="513" spans="2:4" ht="12.75" x14ac:dyDescent="0.2">
      <c r="B513" s="72"/>
      <c r="C513" s="72"/>
      <c r="D513" s="72"/>
    </row>
    <row r="514" spans="2:4" ht="12.75" x14ac:dyDescent="0.2">
      <c r="B514" s="72"/>
      <c r="C514" s="72"/>
      <c r="D514" s="72"/>
    </row>
    <row r="515" spans="2:4" ht="12.75" x14ac:dyDescent="0.2">
      <c r="B515" s="72"/>
      <c r="C515" s="72"/>
      <c r="D515" s="72"/>
    </row>
    <row r="516" spans="2:4" ht="12.75" x14ac:dyDescent="0.2">
      <c r="B516" s="72"/>
      <c r="C516" s="72"/>
      <c r="D516" s="72"/>
    </row>
    <row r="517" spans="2:4" ht="12.75" x14ac:dyDescent="0.2">
      <c r="B517" s="72"/>
      <c r="C517" s="72"/>
      <c r="D517" s="72"/>
    </row>
    <row r="518" spans="2:4" ht="12.75" x14ac:dyDescent="0.2">
      <c r="B518" s="72"/>
      <c r="C518" s="72"/>
      <c r="D518" s="72"/>
    </row>
    <row r="519" spans="2:4" ht="12.75" x14ac:dyDescent="0.2">
      <c r="B519" s="72"/>
      <c r="C519" s="72"/>
      <c r="D519" s="72"/>
    </row>
    <row r="520" spans="2:4" ht="12.75" x14ac:dyDescent="0.2">
      <c r="B520" s="72"/>
      <c r="C520" s="72"/>
      <c r="D520" s="72"/>
    </row>
    <row r="521" spans="2:4" ht="12.75" x14ac:dyDescent="0.2">
      <c r="B521" s="72"/>
      <c r="C521" s="72"/>
      <c r="D521" s="72"/>
    </row>
    <row r="522" spans="2:4" ht="12.75" x14ac:dyDescent="0.2">
      <c r="B522" s="72"/>
      <c r="C522" s="72"/>
      <c r="D522" s="72"/>
    </row>
    <row r="523" spans="2:4" ht="12.75" x14ac:dyDescent="0.2">
      <c r="B523" s="72"/>
      <c r="C523" s="72"/>
      <c r="D523" s="72"/>
    </row>
    <row r="524" spans="2:4" ht="12.75" x14ac:dyDescent="0.2">
      <c r="B524" s="72"/>
      <c r="C524" s="72"/>
      <c r="D524" s="72"/>
    </row>
    <row r="525" spans="2:4" ht="12.75" x14ac:dyDescent="0.2">
      <c r="B525" s="72"/>
      <c r="C525" s="72"/>
      <c r="D525" s="72"/>
    </row>
    <row r="526" spans="2:4" ht="12.75" x14ac:dyDescent="0.2">
      <c r="B526" s="72"/>
      <c r="C526" s="72"/>
      <c r="D526" s="72"/>
    </row>
    <row r="527" spans="2:4" ht="12.75" x14ac:dyDescent="0.2">
      <c r="B527" s="72"/>
      <c r="C527" s="72"/>
      <c r="D527" s="72"/>
    </row>
    <row r="528" spans="2:4" ht="12.75" x14ac:dyDescent="0.2">
      <c r="B528" s="72"/>
      <c r="C528" s="72"/>
      <c r="D528" s="72"/>
    </row>
    <row r="529" spans="2:4" ht="12.75" x14ac:dyDescent="0.2">
      <c r="B529" s="72"/>
      <c r="C529" s="72"/>
      <c r="D529" s="72"/>
    </row>
    <row r="530" spans="2:4" ht="12.75" x14ac:dyDescent="0.2">
      <c r="B530" s="72"/>
      <c r="C530" s="72"/>
      <c r="D530" s="72"/>
    </row>
    <row r="531" spans="2:4" ht="12.75" x14ac:dyDescent="0.2">
      <c r="B531" s="72"/>
      <c r="C531" s="72"/>
      <c r="D531" s="72"/>
    </row>
    <row r="532" spans="2:4" ht="12.75" x14ac:dyDescent="0.2">
      <c r="B532" s="72"/>
      <c r="C532" s="72"/>
      <c r="D532" s="72"/>
    </row>
    <row r="533" spans="2:4" ht="12.75" x14ac:dyDescent="0.2">
      <c r="B533" s="72"/>
      <c r="C533" s="72"/>
      <c r="D533" s="72"/>
    </row>
    <row r="534" spans="2:4" ht="12.75" x14ac:dyDescent="0.2">
      <c r="B534" s="72"/>
      <c r="C534" s="72"/>
      <c r="D534" s="72"/>
    </row>
    <row r="535" spans="2:4" ht="12.75" x14ac:dyDescent="0.2">
      <c r="B535" s="72"/>
      <c r="C535" s="72"/>
      <c r="D535" s="72"/>
    </row>
    <row r="536" spans="2:4" ht="12.75" x14ac:dyDescent="0.2">
      <c r="B536" s="72"/>
      <c r="C536" s="72"/>
      <c r="D536" s="72"/>
    </row>
    <row r="537" spans="2:4" ht="12.75" x14ac:dyDescent="0.2">
      <c r="B537" s="72"/>
      <c r="C537" s="72"/>
      <c r="D537" s="72"/>
    </row>
    <row r="538" spans="2:4" ht="12.75" x14ac:dyDescent="0.2">
      <c r="B538" s="72"/>
      <c r="C538" s="72"/>
      <c r="D538" s="72"/>
    </row>
    <row r="539" spans="2:4" ht="12.75" x14ac:dyDescent="0.2">
      <c r="B539" s="72"/>
      <c r="C539" s="72"/>
      <c r="D539" s="72"/>
    </row>
    <row r="540" spans="2:4" ht="12.75" x14ac:dyDescent="0.2">
      <c r="B540" s="72"/>
      <c r="C540" s="72"/>
      <c r="D540" s="72"/>
    </row>
    <row r="541" spans="2:4" ht="12.75" x14ac:dyDescent="0.2">
      <c r="B541" s="72"/>
      <c r="C541" s="72"/>
      <c r="D541" s="72"/>
    </row>
    <row r="542" spans="2:4" ht="12.75" x14ac:dyDescent="0.2">
      <c r="B542" s="72"/>
      <c r="C542" s="72"/>
      <c r="D542" s="72"/>
    </row>
    <row r="543" spans="2:4" ht="12.75" x14ac:dyDescent="0.2">
      <c r="B543" s="72"/>
      <c r="C543" s="72"/>
      <c r="D543" s="72"/>
    </row>
    <row r="544" spans="2:4" ht="12.75" x14ac:dyDescent="0.2">
      <c r="B544" s="72"/>
      <c r="C544" s="72"/>
      <c r="D544" s="72"/>
    </row>
    <row r="545" spans="2:4" ht="12.75" x14ac:dyDescent="0.2">
      <c r="B545" s="72"/>
      <c r="C545" s="72"/>
      <c r="D545" s="72"/>
    </row>
    <row r="546" spans="2:4" ht="12.75" x14ac:dyDescent="0.2">
      <c r="B546" s="72"/>
      <c r="C546" s="72"/>
      <c r="D546" s="72"/>
    </row>
    <row r="547" spans="2:4" ht="12.75" x14ac:dyDescent="0.2">
      <c r="B547" s="72"/>
      <c r="C547" s="72"/>
      <c r="D547" s="72"/>
    </row>
    <row r="548" spans="2:4" ht="12.75" x14ac:dyDescent="0.2">
      <c r="B548" s="72"/>
      <c r="C548" s="72"/>
      <c r="D548" s="72"/>
    </row>
    <row r="549" spans="2:4" ht="12.75" x14ac:dyDescent="0.2">
      <c r="B549" s="72"/>
      <c r="C549" s="72"/>
      <c r="D549" s="72"/>
    </row>
    <row r="550" spans="2:4" ht="12.75" x14ac:dyDescent="0.2">
      <c r="B550" s="72"/>
      <c r="C550" s="72"/>
      <c r="D550" s="72"/>
    </row>
    <row r="551" spans="2:4" ht="12.75" x14ac:dyDescent="0.2">
      <c r="B551" s="72"/>
      <c r="C551" s="72"/>
      <c r="D551" s="72"/>
    </row>
    <row r="552" spans="2:4" ht="12.75" x14ac:dyDescent="0.2">
      <c r="B552" s="72"/>
      <c r="C552" s="72"/>
      <c r="D552" s="72"/>
    </row>
    <row r="553" spans="2:4" ht="12.75" x14ac:dyDescent="0.2">
      <c r="B553" s="72"/>
      <c r="C553" s="72"/>
      <c r="D553" s="72"/>
    </row>
    <row r="554" spans="2:4" ht="12.75" x14ac:dyDescent="0.2">
      <c r="B554" s="72"/>
      <c r="C554" s="72"/>
      <c r="D554" s="72"/>
    </row>
    <row r="555" spans="2:4" ht="12.75" x14ac:dyDescent="0.2">
      <c r="B555" s="72"/>
      <c r="C555" s="72"/>
      <c r="D555" s="72"/>
    </row>
    <row r="556" spans="2:4" ht="12.75" x14ac:dyDescent="0.2">
      <c r="B556" s="72"/>
      <c r="C556" s="72"/>
      <c r="D556" s="72"/>
    </row>
    <row r="557" spans="2:4" ht="12.75" x14ac:dyDescent="0.2">
      <c r="B557" s="72"/>
      <c r="C557" s="72"/>
      <c r="D557" s="72"/>
    </row>
    <row r="558" spans="2:4" ht="12.75" x14ac:dyDescent="0.2">
      <c r="B558" s="72"/>
      <c r="C558" s="72"/>
      <c r="D558" s="72"/>
    </row>
    <row r="559" spans="2:4" ht="12.75" x14ac:dyDescent="0.2">
      <c r="B559" s="72"/>
      <c r="C559" s="72"/>
      <c r="D559" s="72"/>
    </row>
    <row r="560" spans="2:4" ht="12.75" x14ac:dyDescent="0.2">
      <c r="B560" s="72"/>
      <c r="C560" s="72"/>
      <c r="D560" s="72"/>
    </row>
    <row r="561" spans="2:4" ht="12.75" x14ac:dyDescent="0.2">
      <c r="B561" s="72"/>
      <c r="C561" s="72"/>
      <c r="D561" s="72"/>
    </row>
    <row r="562" spans="2:4" ht="12.75" x14ac:dyDescent="0.2">
      <c r="B562" s="72"/>
      <c r="C562" s="72"/>
      <c r="D562" s="72"/>
    </row>
    <row r="563" spans="2:4" ht="12.75" x14ac:dyDescent="0.2">
      <c r="B563" s="72"/>
      <c r="C563" s="72"/>
      <c r="D563" s="72"/>
    </row>
    <row r="564" spans="2:4" ht="12.75" x14ac:dyDescent="0.2">
      <c r="B564" s="72"/>
      <c r="C564" s="72"/>
      <c r="D564" s="72"/>
    </row>
    <row r="565" spans="2:4" ht="12.75" x14ac:dyDescent="0.2">
      <c r="B565" s="72"/>
      <c r="C565" s="72"/>
      <c r="D565" s="72"/>
    </row>
    <row r="566" spans="2:4" ht="12.75" x14ac:dyDescent="0.2">
      <c r="B566" s="72"/>
      <c r="C566" s="72"/>
      <c r="D566" s="72"/>
    </row>
    <row r="567" spans="2:4" ht="12.75" x14ac:dyDescent="0.2">
      <c r="B567" s="72"/>
      <c r="C567" s="72"/>
      <c r="D567" s="72"/>
    </row>
    <row r="568" spans="2:4" ht="12.75" x14ac:dyDescent="0.2">
      <c r="B568" s="72"/>
      <c r="C568" s="72"/>
      <c r="D568" s="72"/>
    </row>
    <row r="569" spans="2:4" ht="12.75" x14ac:dyDescent="0.2">
      <c r="B569" s="72"/>
      <c r="C569" s="72"/>
      <c r="D569" s="72"/>
    </row>
    <row r="570" spans="2:4" ht="12.75" x14ac:dyDescent="0.2">
      <c r="B570" s="72"/>
      <c r="C570" s="72"/>
      <c r="D570" s="72"/>
    </row>
    <row r="571" spans="2:4" ht="12.75" x14ac:dyDescent="0.2">
      <c r="B571" s="72"/>
      <c r="C571" s="72"/>
      <c r="D571" s="72"/>
    </row>
    <row r="572" spans="2:4" ht="12.75" x14ac:dyDescent="0.2">
      <c r="B572" s="72"/>
      <c r="C572" s="72"/>
      <c r="D572" s="72"/>
    </row>
    <row r="573" spans="2:4" ht="12.75" x14ac:dyDescent="0.2">
      <c r="B573" s="72"/>
      <c r="C573" s="72"/>
      <c r="D573" s="72"/>
    </row>
    <row r="574" spans="2:4" ht="12.75" x14ac:dyDescent="0.2">
      <c r="B574" s="72"/>
      <c r="C574" s="72"/>
      <c r="D574" s="72"/>
    </row>
    <row r="575" spans="2:4" ht="12.75" x14ac:dyDescent="0.2">
      <c r="B575" s="72"/>
      <c r="C575" s="72"/>
      <c r="D575" s="72"/>
    </row>
    <row r="576" spans="2:4" ht="12.75" x14ac:dyDescent="0.2">
      <c r="B576" s="72"/>
      <c r="C576" s="72"/>
      <c r="D576" s="72"/>
    </row>
    <row r="577" spans="2:4" ht="12.75" x14ac:dyDescent="0.2">
      <c r="B577" s="72"/>
      <c r="C577" s="72"/>
      <c r="D577" s="72"/>
    </row>
    <row r="578" spans="2:4" ht="12.75" x14ac:dyDescent="0.2">
      <c r="B578" s="72"/>
      <c r="C578" s="72"/>
      <c r="D578" s="72"/>
    </row>
    <row r="579" spans="2:4" ht="12.75" x14ac:dyDescent="0.2">
      <c r="B579" s="72"/>
      <c r="C579" s="72"/>
      <c r="D579" s="72"/>
    </row>
    <row r="580" spans="2:4" ht="12.75" x14ac:dyDescent="0.2">
      <c r="B580" s="72"/>
      <c r="C580" s="72"/>
      <c r="D580" s="72"/>
    </row>
    <row r="581" spans="2:4" ht="12.75" x14ac:dyDescent="0.2">
      <c r="B581" s="72"/>
      <c r="C581" s="72"/>
      <c r="D581" s="72"/>
    </row>
    <row r="582" spans="2:4" ht="12.75" x14ac:dyDescent="0.2">
      <c r="B582" s="72"/>
      <c r="C582" s="72"/>
      <c r="D582" s="72"/>
    </row>
    <row r="583" spans="2:4" ht="12.75" x14ac:dyDescent="0.2">
      <c r="B583" s="72"/>
      <c r="C583" s="72"/>
      <c r="D583" s="72"/>
    </row>
    <row r="584" spans="2:4" ht="12.75" x14ac:dyDescent="0.2">
      <c r="B584" s="72"/>
      <c r="C584" s="72"/>
      <c r="D584" s="72"/>
    </row>
    <row r="585" spans="2:4" ht="12.75" x14ac:dyDescent="0.2">
      <c r="B585" s="72"/>
      <c r="C585" s="72"/>
      <c r="D585" s="72"/>
    </row>
    <row r="586" spans="2:4" ht="12.75" x14ac:dyDescent="0.2">
      <c r="B586" s="72"/>
      <c r="C586" s="72"/>
      <c r="D586" s="72"/>
    </row>
    <row r="587" spans="2:4" ht="12.75" x14ac:dyDescent="0.2">
      <c r="B587" s="72"/>
      <c r="C587" s="72"/>
      <c r="D587" s="72"/>
    </row>
    <row r="588" spans="2:4" ht="12.75" x14ac:dyDescent="0.2">
      <c r="B588" s="72"/>
      <c r="C588" s="72"/>
      <c r="D588" s="72"/>
    </row>
    <row r="589" spans="2:4" ht="12.75" x14ac:dyDescent="0.2">
      <c r="B589" s="72"/>
      <c r="C589" s="72"/>
      <c r="D589" s="72"/>
    </row>
    <row r="590" spans="2:4" ht="12.75" x14ac:dyDescent="0.2">
      <c r="B590" s="72"/>
      <c r="C590" s="72"/>
      <c r="D590" s="72"/>
    </row>
    <row r="591" spans="2:4" ht="12.75" x14ac:dyDescent="0.2">
      <c r="B591" s="72"/>
      <c r="C591" s="72"/>
      <c r="D591" s="72"/>
    </row>
    <row r="592" spans="2:4" ht="12.75" x14ac:dyDescent="0.2">
      <c r="B592" s="72"/>
      <c r="C592" s="72"/>
      <c r="D592" s="72"/>
    </row>
    <row r="593" spans="2:4" ht="12.75" x14ac:dyDescent="0.2">
      <c r="B593" s="72"/>
      <c r="C593" s="72"/>
      <c r="D593" s="72"/>
    </row>
    <row r="594" spans="2:4" ht="12.75" x14ac:dyDescent="0.2">
      <c r="B594" s="72"/>
      <c r="C594" s="72"/>
      <c r="D594" s="72"/>
    </row>
    <row r="595" spans="2:4" ht="12.75" x14ac:dyDescent="0.2">
      <c r="B595" s="72"/>
      <c r="C595" s="72"/>
      <c r="D595" s="72"/>
    </row>
    <row r="596" spans="2:4" ht="12.75" x14ac:dyDescent="0.2">
      <c r="B596" s="72"/>
      <c r="C596" s="72"/>
      <c r="D596" s="72"/>
    </row>
    <row r="597" spans="2:4" ht="12.75" x14ac:dyDescent="0.2">
      <c r="B597" s="72"/>
      <c r="C597" s="72"/>
      <c r="D597" s="72"/>
    </row>
    <row r="598" spans="2:4" ht="12.75" x14ac:dyDescent="0.2">
      <c r="B598" s="72"/>
      <c r="C598" s="72"/>
      <c r="D598" s="72"/>
    </row>
    <row r="599" spans="2:4" ht="12.75" x14ac:dyDescent="0.2">
      <c r="B599" s="72"/>
      <c r="C599" s="72"/>
      <c r="D599" s="72"/>
    </row>
    <row r="600" spans="2:4" ht="12.75" x14ac:dyDescent="0.2">
      <c r="B600" s="72"/>
      <c r="C600" s="72"/>
      <c r="D600" s="72"/>
    </row>
    <row r="601" spans="2:4" ht="12.75" x14ac:dyDescent="0.2">
      <c r="B601" s="72"/>
      <c r="C601" s="72"/>
      <c r="D601" s="72"/>
    </row>
    <row r="602" spans="2:4" ht="12.75" x14ac:dyDescent="0.2">
      <c r="B602" s="72"/>
      <c r="C602" s="72"/>
      <c r="D602" s="72"/>
    </row>
    <row r="603" spans="2:4" ht="12.75" x14ac:dyDescent="0.2">
      <c r="B603" s="72"/>
      <c r="C603" s="72"/>
      <c r="D603" s="72"/>
    </row>
    <row r="604" spans="2:4" ht="12.75" x14ac:dyDescent="0.2">
      <c r="B604" s="72"/>
      <c r="C604" s="72"/>
      <c r="D604" s="72"/>
    </row>
    <row r="605" spans="2:4" ht="12.75" x14ac:dyDescent="0.2">
      <c r="B605" s="72"/>
      <c r="C605" s="72"/>
      <c r="D605" s="72"/>
    </row>
    <row r="606" spans="2:4" ht="12.75" x14ac:dyDescent="0.2">
      <c r="B606" s="72"/>
      <c r="C606" s="72"/>
      <c r="D606" s="72"/>
    </row>
    <row r="607" spans="2:4" ht="12.75" x14ac:dyDescent="0.2">
      <c r="B607" s="72"/>
      <c r="C607" s="72"/>
      <c r="D607" s="72"/>
    </row>
    <row r="608" spans="2:4" ht="12.75" x14ac:dyDescent="0.2">
      <c r="B608" s="72"/>
      <c r="C608" s="72"/>
      <c r="D608" s="72"/>
    </row>
    <row r="609" spans="2:4" ht="12.75" x14ac:dyDescent="0.2">
      <c r="B609" s="72"/>
      <c r="C609" s="72"/>
      <c r="D609" s="72"/>
    </row>
    <row r="610" spans="2:4" ht="12.75" x14ac:dyDescent="0.2">
      <c r="B610" s="72"/>
      <c r="C610" s="72"/>
      <c r="D610" s="72"/>
    </row>
    <row r="611" spans="2:4" ht="12.75" x14ac:dyDescent="0.2">
      <c r="B611" s="72"/>
      <c r="C611" s="72"/>
      <c r="D611" s="72"/>
    </row>
    <row r="612" spans="2:4" ht="12.75" x14ac:dyDescent="0.2">
      <c r="B612" s="72"/>
      <c r="C612" s="72"/>
      <c r="D612" s="72"/>
    </row>
    <row r="613" spans="2:4" ht="12.75" x14ac:dyDescent="0.2">
      <c r="B613" s="72"/>
      <c r="C613" s="72"/>
      <c r="D613" s="72"/>
    </row>
    <row r="614" spans="2:4" ht="12.75" x14ac:dyDescent="0.2">
      <c r="B614" s="72"/>
      <c r="C614" s="72"/>
      <c r="D614" s="72"/>
    </row>
    <row r="615" spans="2:4" ht="12.75" x14ac:dyDescent="0.2">
      <c r="B615" s="72"/>
      <c r="C615" s="72"/>
      <c r="D615" s="72"/>
    </row>
    <row r="616" spans="2:4" ht="12.75" x14ac:dyDescent="0.2">
      <c r="B616" s="72"/>
      <c r="C616" s="72"/>
      <c r="D616" s="72"/>
    </row>
    <row r="617" spans="2:4" ht="12.75" x14ac:dyDescent="0.2">
      <c r="B617" s="72"/>
      <c r="C617" s="72"/>
      <c r="D617" s="72"/>
    </row>
    <row r="618" spans="2:4" ht="12.75" x14ac:dyDescent="0.2">
      <c r="B618" s="72"/>
      <c r="C618" s="72"/>
      <c r="D618" s="72"/>
    </row>
    <row r="619" spans="2:4" ht="12.75" x14ac:dyDescent="0.2">
      <c r="B619" s="72"/>
      <c r="C619" s="72"/>
      <c r="D619" s="72"/>
    </row>
    <row r="620" spans="2:4" ht="12.75" x14ac:dyDescent="0.2">
      <c r="B620" s="72"/>
      <c r="C620" s="72"/>
      <c r="D620" s="72"/>
    </row>
    <row r="621" spans="2:4" ht="12.75" x14ac:dyDescent="0.2">
      <c r="B621" s="72"/>
      <c r="C621" s="72"/>
      <c r="D621" s="72"/>
    </row>
    <row r="622" spans="2:4" ht="12.75" x14ac:dyDescent="0.2">
      <c r="B622" s="72"/>
      <c r="C622" s="72"/>
      <c r="D622" s="72"/>
    </row>
    <row r="623" spans="2:4" ht="12.75" x14ac:dyDescent="0.2">
      <c r="B623" s="72"/>
      <c r="C623" s="72"/>
      <c r="D623" s="72"/>
    </row>
    <row r="624" spans="2:4" ht="12.75" x14ac:dyDescent="0.2">
      <c r="B624" s="72"/>
      <c r="C624" s="72"/>
      <c r="D624" s="72"/>
    </row>
    <row r="625" spans="2:4" ht="12.75" x14ac:dyDescent="0.2">
      <c r="B625" s="72"/>
      <c r="C625" s="72"/>
      <c r="D625" s="72"/>
    </row>
    <row r="626" spans="2:4" ht="12.75" x14ac:dyDescent="0.2">
      <c r="B626" s="72"/>
      <c r="C626" s="72"/>
      <c r="D626" s="72"/>
    </row>
    <row r="627" spans="2:4" ht="12.75" x14ac:dyDescent="0.2">
      <c r="B627" s="72"/>
      <c r="C627" s="72"/>
      <c r="D627" s="72"/>
    </row>
    <row r="628" spans="2:4" ht="12.75" x14ac:dyDescent="0.2">
      <c r="B628" s="72"/>
      <c r="C628" s="72"/>
      <c r="D628" s="72"/>
    </row>
    <row r="629" spans="2:4" ht="12.75" x14ac:dyDescent="0.2">
      <c r="B629" s="72"/>
      <c r="C629" s="72"/>
      <c r="D629" s="72"/>
    </row>
    <row r="630" spans="2:4" ht="12.75" x14ac:dyDescent="0.2">
      <c r="B630" s="72"/>
      <c r="C630" s="72"/>
      <c r="D630" s="72"/>
    </row>
    <row r="631" spans="2:4" ht="12.75" x14ac:dyDescent="0.2">
      <c r="B631" s="72"/>
      <c r="C631" s="72"/>
      <c r="D631" s="72"/>
    </row>
    <row r="632" spans="2:4" ht="12.75" x14ac:dyDescent="0.2">
      <c r="B632" s="72"/>
      <c r="C632" s="72"/>
      <c r="D632" s="72"/>
    </row>
    <row r="633" spans="2:4" ht="12.75" x14ac:dyDescent="0.2">
      <c r="B633" s="72"/>
      <c r="C633" s="72"/>
      <c r="D633" s="72"/>
    </row>
    <row r="634" spans="2:4" ht="12.75" x14ac:dyDescent="0.2">
      <c r="B634" s="72"/>
      <c r="C634" s="72"/>
      <c r="D634" s="72"/>
    </row>
    <row r="635" spans="2:4" ht="12.75" x14ac:dyDescent="0.2">
      <c r="B635" s="72"/>
      <c r="C635" s="72"/>
      <c r="D635" s="72"/>
    </row>
    <row r="636" spans="2:4" ht="12.75" x14ac:dyDescent="0.2">
      <c r="B636" s="72"/>
      <c r="C636" s="72"/>
      <c r="D636" s="72"/>
    </row>
    <row r="637" spans="2:4" ht="12.75" x14ac:dyDescent="0.2">
      <c r="B637" s="72"/>
      <c r="C637" s="72"/>
      <c r="D637" s="72"/>
    </row>
    <row r="638" spans="2:4" ht="12.75" x14ac:dyDescent="0.2">
      <c r="B638" s="72"/>
      <c r="C638" s="72"/>
      <c r="D638" s="72"/>
    </row>
    <row r="639" spans="2:4" ht="12.75" x14ac:dyDescent="0.2">
      <c r="B639" s="72"/>
      <c r="C639" s="72"/>
      <c r="D639" s="72"/>
    </row>
    <row r="640" spans="2:4" ht="12.75" x14ac:dyDescent="0.2">
      <c r="B640" s="72"/>
      <c r="C640" s="72"/>
      <c r="D640" s="72"/>
    </row>
    <row r="641" spans="2:4" ht="12.75" x14ac:dyDescent="0.2">
      <c r="B641" s="72"/>
      <c r="C641" s="72"/>
      <c r="D641" s="72"/>
    </row>
    <row r="642" spans="2:4" ht="12.75" x14ac:dyDescent="0.2">
      <c r="B642" s="72"/>
      <c r="C642" s="72"/>
      <c r="D642" s="72"/>
    </row>
    <row r="643" spans="2:4" ht="12.75" x14ac:dyDescent="0.2">
      <c r="B643" s="72"/>
      <c r="C643" s="72"/>
      <c r="D643" s="72"/>
    </row>
    <row r="644" spans="2:4" ht="12.75" x14ac:dyDescent="0.2">
      <c r="B644" s="72"/>
      <c r="C644" s="72"/>
      <c r="D644" s="72"/>
    </row>
    <row r="645" spans="2:4" ht="12.75" x14ac:dyDescent="0.2">
      <c r="B645" s="72"/>
      <c r="C645" s="72"/>
      <c r="D645" s="72"/>
    </row>
    <row r="646" spans="2:4" ht="12.75" x14ac:dyDescent="0.2">
      <c r="B646" s="72"/>
      <c r="C646" s="72"/>
      <c r="D646" s="72"/>
    </row>
    <row r="647" spans="2:4" ht="12.75" x14ac:dyDescent="0.2">
      <c r="B647" s="72"/>
      <c r="C647" s="72"/>
      <c r="D647" s="72"/>
    </row>
    <row r="648" spans="2:4" ht="12.75" x14ac:dyDescent="0.2">
      <c r="B648" s="72"/>
      <c r="C648" s="72"/>
      <c r="D648" s="72"/>
    </row>
    <row r="649" spans="2:4" ht="12.75" x14ac:dyDescent="0.2">
      <c r="B649" s="72"/>
      <c r="C649" s="72"/>
      <c r="D649" s="72"/>
    </row>
    <row r="650" spans="2:4" ht="12.75" x14ac:dyDescent="0.2">
      <c r="B650" s="72"/>
      <c r="C650" s="72"/>
      <c r="D650" s="72"/>
    </row>
    <row r="651" spans="2:4" ht="12.75" x14ac:dyDescent="0.2">
      <c r="B651" s="72"/>
      <c r="C651" s="72"/>
      <c r="D651" s="72"/>
    </row>
    <row r="652" spans="2:4" ht="12.75" x14ac:dyDescent="0.2">
      <c r="B652" s="72"/>
      <c r="C652" s="72"/>
      <c r="D652" s="72"/>
    </row>
    <row r="653" spans="2:4" ht="12.75" x14ac:dyDescent="0.2">
      <c r="B653" s="72"/>
      <c r="C653" s="72"/>
      <c r="D653" s="72"/>
    </row>
    <row r="654" spans="2:4" ht="12.75" x14ac:dyDescent="0.2">
      <c r="B654" s="72"/>
      <c r="C654" s="72"/>
      <c r="D654" s="72"/>
    </row>
    <row r="655" spans="2:4" ht="12.75" x14ac:dyDescent="0.2">
      <c r="B655" s="72"/>
      <c r="C655" s="72"/>
      <c r="D655" s="72"/>
    </row>
    <row r="656" spans="2:4" ht="12.75" x14ac:dyDescent="0.2">
      <c r="B656" s="72"/>
      <c r="C656" s="72"/>
      <c r="D656" s="72"/>
    </row>
    <row r="657" spans="2:4" ht="12.75" x14ac:dyDescent="0.2">
      <c r="B657" s="72"/>
      <c r="C657" s="72"/>
      <c r="D657" s="72"/>
    </row>
    <row r="658" spans="2:4" ht="12.75" x14ac:dyDescent="0.2">
      <c r="B658" s="72"/>
      <c r="C658" s="72"/>
      <c r="D658" s="72"/>
    </row>
    <row r="659" spans="2:4" ht="12.75" x14ac:dyDescent="0.2">
      <c r="B659" s="72"/>
      <c r="C659" s="72"/>
      <c r="D659" s="72"/>
    </row>
    <row r="660" spans="2:4" ht="12.75" x14ac:dyDescent="0.2">
      <c r="B660" s="72"/>
      <c r="C660" s="72"/>
      <c r="D660" s="72"/>
    </row>
    <row r="661" spans="2:4" ht="12.75" x14ac:dyDescent="0.2">
      <c r="B661" s="72"/>
      <c r="C661" s="72"/>
      <c r="D661" s="72"/>
    </row>
    <row r="662" spans="2:4" ht="12.75" x14ac:dyDescent="0.2">
      <c r="B662" s="72"/>
      <c r="C662" s="72"/>
      <c r="D662" s="72"/>
    </row>
    <row r="663" spans="2:4" ht="12.75" x14ac:dyDescent="0.2">
      <c r="B663" s="72"/>
      <c r="C663" s="72"/>
      <c r="D663" s="72"/>
    </row>
    <row r="664" spans="2:4" ht="12.75" x14ac:dyDescent="0.2">
      <c r="B664" s="72"/>
      <c r="C664" s="72"/>
      <c r="D664" s="72"/>
    </row>
    <row r="665" spans="2:4" ht="12.75" x14ac:dyDescent="0.2">
      <c r="B665" s="72"/>
      <c r="C665" s="72"/>
      <c r="D665" s="72"/>
    </row>
    <row r="666" spans="2:4" ht="12.75" x14ac:dyDescent="0.2">
      <c r="B666" s="72"/>
      <c r="C666" s="72"/>
      <c r="D666" s="72"/>
    </row>
    <row r="667" spans="2:4" ht="12.75" x14ac:dyDescent="0.2">
      <c r="B667" s="72"/>
      <c r="C667" s="72"/>
      <c r="D667" s="72"/>
    </row>
    <row r="668" spans="2:4" ht="12.75" x14ac:dyDescent="0.2">
      <c r="B668" s="72"/>
      <c r="C668" s="72"/>
      <c r="D668" s="72"/>
    </row>
    <row r="669" spans="2:4" ht="12.75" x14ac:dyDescent="0.2">
      <c r="B669" s="72"/>
      <c r="C669" s="72"/>
      <c r="D669" s="72"/>
    </row>
    <row r="670" spans="2:4" ht="12.75" x14ac:dyDescent="0.2">
      <c r="B670" s="72"/>
      <c r="C670" s="72"/>
      <c r="D670" s="72"/>
    </row>
    <row r="671" spans="2:4" ht="12.75" x14ac:dyDescent="0.2">
      <c r="B671" s="72"/>
      <c r="C671" s="72"/>
      <c r="D671" s="72"/>
    </row>
    <row r="672" spans="2:4" ht="12.75" x14ac:dyDescent="0.2">
      <c r="B672" s="72"/>
      <c r="C672" s="72"/>
      <c r="D672" s="72"/>
    </row>
    <row r="673" spans="2:4" ht="12.75" x14ac:dyDescent="0.2">
      <c r="B673" s="72"/>
      <c r="C673" s="72"/>
      <c r="D673" s="72"/>
    </row>
    <row r="674" spans="2:4" ht="12.75" x14ac:dyDescent="0.2">
      <c r="B674" s="72"/>
      <c r="C674" s="72"/>
      <c r="D674" s="72"/>
    </row>
    <row r="675" spans="2:4" ht="12.75" x14ac:dyDescent="0.2">
      <c r="B675" s="72"/>
      <c r="C675" s="72"/>
      <c r="D675" s="72"/>
    </row>
    <row r="676" spans="2:4" ht="12.75" x14ac:dyDescent="0.2">
      <c r="B676" s="72"/>
      <c r="C676" s="72"/>
      <c r="D676" s="72"/>
    </row>
    <row r="677" spans="2:4" ht="12.75" x14ac:dyDescent="0.2">
      <c r="B677" s="72"/>
      <c r="C677" s="72"/>
      <c r="D677" s="72"/>
    </row>
    <row r="678" spans="2:4" ht="12.75" x14ac:dyDescent="0.2">
      <c r="B678" s="72"/>
      <c r="C678" s="72"/>
      <c r="D678" s="72"/>
    </row>
    <row r="679" spans="2:4" ht="12.75" x14ac:dyDescent="0.2">
      <c r="B679" s="72"/>
      <c r="C679" s="72"/>
      <c r="D679" s="72"/>
    </row>
    <row r="680" spans="2:4" ht="12.75" x14ac:dyDescent="0.2">
      <c r="B680" s="72"/>
      <c r="C680" s="72"/>
      <c r="D680" s="72"/>
    </row>
    <row r="681" spans="2:4" ht="12.75" x14ac:dyDescent="0.2">
      <c r="B681" s="72"/>
      <c r="C681" s="72"/>
      <c r="D681" s="72"/>
    </row>
    <row r="682" spans="2:4" ht="12.75" x14ac:dyDescent="0.2">
      <c r="B682" s="72"/>
      <c r="C682" s="72"/>
      <c r="D682" s="72"/>
    </row>
    <row r="683" spans="2:4" ht="12.75" x14ac:dyDescent="0.2">
      <c r="B683" s="72"/>
      <c r="C683" s="72"/>
      <c r="D683" s="72"/>
    </row>
    <row r="684" spans="2:4" ht="12.75" x14ac:dyDescent="0.2">
      <c r="B684" s="72"/>
      <c r="C684" s="72"/>
      <c r="D684" s="72"/>
    </row>
    <row r="685" spans="2:4" ht="12.75" x14ac:dyDescent="0.2">
      <c r="B685" s="72"/>
      <c r="C685" s="72"/>
      <c r="D685" s="72"/>
    </row>
    <row r="686" spans="2:4" ht="12.75" x14ac:dyDescent="0.2">
      <c r="B686" s="72"/>
      <c r="C686" s="72"/>
      <c r="D686" s="72"/>
    </row>
    <row r="687" spans="2:4" ht="12.75" x14ac:dyDescent="0.2">
      <c r="B687" s="72"/>
      <c r="C687" s="72"/>
      <c r="D687" s="72"/>
    </row>
    <row r="688" spans="2:4" ht="12.75" x14ac:dyDescent="0.2">
      <c r="B688" s="72"/>
      <c r="C688" s="72"/>
      <c r="D688" s="72"/>
    </row>
    <row r="689" spans="2:4" ht="12.75" x14ac:dyDescent="0.2">
      <c r="B689" s="72"/>
      <c r="C689" s="72"/>
      <c r="D689" s="72"/>
    </row>
    <row r="690" spans="2:4" ht="12.75" x14ac:dyDescent="0.2">
      <c r="B690" s="72"/>
      <c r="C690" s="72"/>
      <c r="D690" s="72"/>
    </row>
    <row r="691" spans="2:4" ht="12.75" x14ac:dyDescent="0.2">
      <c r="B691" s="72"/>
      <c r="C691" s="72"/>
      <c r="D691" s="72"/>
    </row>
    <row r="692" spans="2:4" ht="12.75" x14ac:dyDescent="0.2">
      <c r="B692" s="72"/>
      <c r="C692" s="72"/>
      <c r="D692" s="72"/>
    </row>
    <row r="693" spans="2:4" ht="12.75" x14ac:dyDescent="0.2">
      <c r="B693" s="72"/>
      <c r="C693" s="72"/>
      <c r="D693" s="72"/>
    </row>
    <row r="694" spans="2:4" ht="12.75" x14ac:dyDescent="0.2">
      <c r="B694" s="72"/>
      <c r="C694" s="72"/>
      <c r="D694" s="72"/>
    </row>
    <row r="695" spans="2:4" ht="12.75" x14ac:dyDescent="0.2">
      <c r="B695" s="72"/>
      <c r="C695" s="72"/>
      <c r="D695" s="72"/>
    </row>
    <row r="696" spans="2:4" ht="12.75" x14ac:dyDescent="0.2">
      <c r="B696" s="72"/>
      <c r="C696" s="72"/>
      <c r="D696" s="72"/>
    </row>
    <row r="697" spans="2:4" ht="12.75" x14ac:dyDescent="0.2">
      <c r="B697" s="72"/>
      <c r="C697" s="72"/>
      <c r="D697" s="72"/>
    </row>
    <row r="698" spans="2:4" ht="12.75" x14ac:dyDescent="0.2">
      <c r="B698" s="72"/>
      <c r="C698" s="72"/>
      <c r="D698" s="72"/>
    </row>
    <row r="699" spans="2:4" ht="12.75" x14ac:dyDescent="0.2">
      <c r="B699" s="72"/>
      <c r="C699" s="72"/>
      <c r="D699" s="72"/>
    </row>
    <row r="700" spans="2:4" ht="12.75" x14ac:dyDescent="0.2">
      <c r="B700" s="72"/>
      <c r="C700" s="72"/>
      <c r="D700" s="72"/>
    </row>
    <row r="701" spans="2:4" ht="12.75" x14ac:dyDescent="0.2">
      <c r="B701" s="72"/>
      <c r="C701" s="72"/>
      <c r="D701" s="72"/>
    </row>
    <row r="702" spans="2:4" ht="12.75" x14ac:dyDescent="0.2">
      <c r="B702" s="72"/>
      <c r="C702" s="72"/>
      <c r="D702" s="72"/>
    </row>
    <row r="703" spans="2:4" ht="12.75" x14ac:dyDescent="0.2">
      <c r="B703" s="72"/>
      <c r="C703" s="72"/>
      <c r="D703" s="72"/>
    </row>
    <row r="704" spans="2:4" ht="12.75" x14ac:dyDescent="0.2">
      <c r="B704" s="72"/>
      <c r="C704" s="72"/>
      <c r="D704" s="72"/>
    </row>
    <row r="705" spans="2:4" ht="12.75" x14ac:dyDescent="0.2">
      <c r="B705" s="72"/>
      <c r="C705" s="72"/>
      <c r="D705" s="72"/>
    </row>
    <row r="706" spans="2:4" ht="12.75" x14ac:dyDescent="0.2">
      <c r="B706" s="72"/>
      <c r="C706" s="72"/>
      <c r="D706" s="72"/>
    </row>
    <row r="707" spans="2:4" ht="12.75" x14ac:dyDescent="0.2">
      <c r="B707" s="72"/>
      <c r="C707" s="72"/>
      <c r="D707" s="72"/>
    </row>
    <row r="708" spans="2:4" ht="12.75" x14ac:dyDescent="0.2">
      <c r="B708" s="72"/>
      <c r="C708" s="72"/>
      <c r="D708" s="72"/>
    </row>
    <row r="709" spans="2:4" ht="12.75" x14ac:dyDescent="0.2">
      <c r="B709" s="72"/>
      <c r="C709" s="72"/>
      <c r="D709" s="72"/>
    </row>
    <row r="710" spans="2:4" ht="12.75" x14ac:dyDescent="0.2">
      <c r="B710" s="72"/>
      <c r="C710" s="72"/>
      <c r="D710" s="72"/>
    </row>
    <row r="711" spans="2:4" ht="12.75" x14ac:dyDescent="0.2">
      <c r="B711" s="72"/>
      <c r="C711" s="72"/>
      <c r="D711" s="72"/>
    </row>
    <row r="712" spans="2:4" ht="12.75" x14ac:dyDescent="0.2">
      <c r="B712" s="72"/>
      <c r="C712" s="72"/>
      <c r="D712" s="72"/>
    </row>
    <row r="713" spans="2:4" ht="12.75" x14ac:dyDescent="0.2">
      <c r="B713" s="72"/>
      <c r="C713" s="72"/>
      <c r="D713" s="72"/>
    </row>
    <row r="714" spans="2:4" ht="12.75" x14ac:dyDescent="0.2">
      <c r="B714" s="72"/>
      <c r="C714" s="72"/>
      <c r="D714" s="72"/>
    </row>
    <row r="715" spans="2:4" ht="12.75" x14ac:dyDescent="0.2">
      <c r="B715" s="72"/>
      <c r="C715" s="72"/>
      <c r="D715" s="72"/>
    </row>
    <row r="716" spans="2:4" ht="12.75" x14ac:dyDescent="0.2">
      <c r="B716" s="72"/>
      <c r="C716" s="72"/>
      <c r="D716" s="72"/>
    </row>
    <row r="717" spans="2:4" ht="12.75" x14ac:dyDescent="0.2">
      <c r="B717" s="72"/>
      <c r="C717" s="72"/>
      <c r="D717" s="72"/>
    </row>
    <row r="718" spans="2:4" ht="12.75" x14ac:dyDescent="0.2">
      <c r="B718" s="72"/>
      <c r="C718" s="72"/>
      <c r="D718" s="72"/>
    </row>
    <row r="719" spans="2:4" ht="12.75" x14ac:dyDescent="0.2">
      <c r="B719" s="72"/>
      <c r="C719" s="72"/>
      <c r="D719" s="72"/>
    </row>
    <row r="720" spans="2:4" ht="12.75" x14ac:dyDescent="0.2">
      <c r="B720" s="72"/>
      <c r="C720" s="72"/>
      <c r="D720" s="72"/>
    </row>
    <row r="721" spans="2:4" ht="12.75" x14ac:dyDescent="0.2">
      <c r="B721" s="72"/>
      <c r="C721" s="72"/>
      <c r="D721" s="72"/>
    </row>
    <row r="722" spans="2:4" ht="12.75" x14ac:dyDescent="0.2">
      <c r="B722" s="72"/>
      <c r="C722" s="72"/>
      <c r="D722" s="72"/>
    </row>
    <row r="723" spans="2:4" ht="12.75" x14ac:dyDescent="0.2">
      <c r="B723" s="72"/>
      <c r="C723" s="72"/>
      <c r="D723" s="72"/>
    </row>
    <row r="724" spans="2:4" ht="12.75" x14ac:dyDescent="0.2">
      <c r="B724" s="72"/>
      <c r="C724" s="72"/>
      <c r="D724" s="72"/>
    </row>
    <row r="725" spans="2:4" ht="12.75" x14ac:dyDescent="0.2">
      <c r="B725" s="72"/>
      <c r="C725" s="72"/>
      <c r="D725" s="72"/>
    </row>
    <row r="726" spans="2:4" ht="12.75" x14ac:dyDescent="0.2">
      <c r="B726" s="72"/>
      <c r="C726" s="72"/>
      <c r="D726" s="72"/>
    </row>
    <row r="727" spans="2:4" ht="12.75" x14ac:dyDescent="0.2">
      <c r="B727" s="72"/>
      <c r="C727" s="72"/>
      <c r="D727" s="72"/>
    </row>
    <row r="728" spans="2:4" ht="12.75" x14ac:dyDescent="0.2">
      <c r="B728" s="72"/>
      <c r="C728" s="72"/>
      <c r="D728" s="72"/>
    </row>
    <row r="729" spans="2:4" ht="12.75" x14ac:dyDescent="0.2">
      <c r="B729" s="72"/>
      <c r="C729" s="72"/>
      <c r="D729" s="72"/>
    </row>
    <row r="730" spans="2:4" ht="12.75" x14ac:dyDescent="0.2">
      <c r="B730" s="72"/>
      <c r="C730" s="72"/>
      <c r="D730" s="72"/>
    </row>
    <row r="731" spans="2:4" ht="12.75" x14ac:dyDescent="0.2">
      <c r="B731" s="72"/>
      <c r="C731" s="72"/>
      <c r="D731" s="72"/>
    </row>
    <row r="732" spans="2:4" ht="12.75" x14ac:dyDescent="0.2">
      <c r="B732" s="72"/>
      <c r="C732" s="72"/>
      <c r="D732" s="72"/>
    </row>
    <row r="733" spans="2:4" ht="12.75" x14ac:dyDescent="0.2">
      <c r="B733" s="72"/>
      <c r="C733" s="72"/>
      <c r="D733" s="72"/>
    </row>
    <row r="734" spans="2:4" ht="12.75" x14ac:dyDescent="0.2">
      <c r="B734" s="72"/>
      <c r="C734" s="72"/>
      <c r="D734" s="72"/>
    </row>
    <row r="735" spans="2:4" ht="12.75" x14ac:dyDescent="0.2">
      <c r="B735" s="72"/>
      <c r="C735" s="72"/>
      <c r="D735" s="72"/>
    </row>
    <row r="736" spans="2:4" ht="12.75" x14ac:dyDescent="0.2">
      <c r="B736" s="72"/>
      <c r="C736" s="72"/>
      <c r="D736" s="72"/>
    </row>
    <row r="737" spans="2:4" ht="12.75" x14ac:dyDescent="0.2">
      <c r="B737" s="72"/>
      <c r="C737" s="72"/>
      <c r="D737" s="72"/>
    </row>
    <row r="738" spans="2:4" ht="12.75" x14ac:dyDescent="0.2">
      <c r="B738" s="72"/>
      <c r="C738" s="72"/>
      <c r="D738" s="72"/>
    </row>
    <row r="739" spans="2:4" ht="12.75" x14ac:dyDescent="0.2">
      <c r="B739" s="72"/>
      <c r="C739" s="72"/>
      <c r="D739" s="72"/>
    </row>
    <row r="740" spans="2:4" ht="12.75" x14ac:dyDescent="0.2">
      <c r="B740" s="72"/>
      <c r="C740" s="72"/>
      <c r="D740" s="72"/>
    </row>
    <row r="741" spans="2:4" ht="12.75" x14ac:dyDescent="0.2">
      <c r="B741" s="72"/>
      <c r="C741" s="72"/>
      <c r="D741" s="72"/>
    </row>
    <row r="742" spans="2:4" ht="12.75" x14ac:dyDescent="0.2">
      <c r="B742" s="72"/>
      <c r="C742" s="72"/>
      <c r="D742" s="72"/>
    </row>
    <row r="743" spans="2:4" ht="12.75" x14ac:dyDescent="0.2">
      <c r="B743" s="72"/>
      <c r="C743" s="72"/>
      <c r="D743" s="72"/>
    </row>
    <row r="744" spans="2:4" ht="12.75" x14ac:dyDescent="0.2">
      <c r="B744" s="72"/>
      <c r="C744" s="72"/>
      <c r="D744" s="72"/>
    </row>
    <row r="745" spans="2:4" ht="12.75" x14ac:dyDescent="0.2">
      <c r="B745" s="72"/>
      <c r="C745" s="72"/>
      <c r="D745" s="72"/>
    </row>
    <row r="746" spans="2:4" ht="12.75" x14ac:dyDescent="0.2">
      <c r="B746" s="72"/>
      <c r="C746" s="72"/>
      <c r="D746" s="72"/>
    </row>
    <row r="747" spans="2:4" ht="12.75" x14ac:dyDescent="0.2">
      <c r="B747" s="72"/>
      <c r="C747" s="72"/>
      <c r="D747" s="72"/>
    </row>
    <row r="748" spans="2:4" ht="12.75" x14ac:dyDescent="0.2">
      <c r="B748" s="72"/>
      <c r="C748" s="72"/>
      <c r="D748" s="72"/>
    </row>
    <row r="749" spans="2:4" ht="12.75" x14ac:dyDescent="0.2">
      <c r="B749" s="72"/>
      <c r="C749" s="72"/>
      <c r="D749" s="72"/>
    </row>
    <row r="750" spans="2:4" ht="12.75" x14ac:dyDescent="0.2">
      <c r="B750" s="72"/>
      <c r="C750" s="72"/>
      <c r="D750" s="72"/>
    </row>
    <row r="751" spans="2:4" ht="12.75" x14ac:dyDescent="0.2">
      <c r="B751" s="72"/>
      <c r="C751" s="72"/>
      <c r="D751" s="72"/>
    </row>
    <row r="752" spans="2:4" ht="12.75" x14ac:dyDescent="0.2">
      <c r="B752" s="72"/>
      <c r="C752" s="72"/>
      <c r="D752" s="72"/>
    </row>
    <row r="753" spans="2:4" ht="12.75" x14ac:dyDescent="0.2">
      <c r="B753" s="72"/>
      <c r="C753" s="72"/>
      <c r="D753" s="72"/>
    </row>
    <row r="754" spans="2:4" ht="12.75" x14ac:dyDescent="0.2">
      <c r="B754" s="72"/>
      <c r="C754" s="72"/>
      <c r="D754" s="72"/>
    </row>
    <row r="755" spans="2:4" ht="12.75" x14ac:dyDescent="0.2">
      <c r="B755" s="72"/>
      <c r="C755" s="72"/>
      <c r="D755" s="72"/>
    </row>
    <row r="756" spans="2:4" ht="12.75" x14ac:dyDescent="0.2">
      <c r="B756" s="72"/>
      <c r="C756" s="72"/>
      <c r="D756" s="72"/>
    </row>
    <row r="757" spans="2:4" ht="12.75" x14ac:dyDescent="0.2">
      <c r="B757" s="72"/>
      <c r="C757" s="72"/>
      <c r="D757" s="72"/>
    </row>
    <row r="758" spans="2:4" ht="12.75" x14ac:dyDescent="0.2">
      <c r="B758" s="72"/>
      <c r="C758" s="72"/>
      <c r="D758" s="72"/>
    </row>
    <row r="759" spans="2:4" ht="12.75" x14ac:dyDescent="0.2">
      <c r="B759" s="72"/>
      <c r="C759" s="72"/>
      <c r="D759" s="72"/>
    </row>
    <row r="760" spans="2:4" ht="12.75" x14ac:dyDescent="0.2">
      <c r="B760" s="72"/>
      <c r="C760" s="72"/>
      <c r="D760" s="72"/>
    </row>
    <row r="761" spans="2:4" ht="12.75" x14ac:dyDescent="0.2">
      <c r="B761" s="72"/>
      <c r="C761" s="72"/>
      <c r="D761" s="72"/>
    </row>
    <row r="762" spans="2:4" ht="12.75" x14ac:dyDescent="0.2">
      <c r="B762" s="72"/>
      <c r="C762" s="72"/>
      <c r="D762" s="72"/>
    </row>
    <row r="763" spans="2:4" ht="12.75" x14ac:dyDescent="0.2">
      <c r="B763" s="72"/>
      <c r="C763" s="72"/>
      <c r="D763" s="72"/>
    </row>
    <row r="764" spans="2:4" ht="12.75" x14ac:dyDescent="0.2">
      <c r="B764" s="72"/>
      <c r="C764" s="72"/>
      <c r="D764" s="72"/>
    </row>
    <row r="765" spans="2:4" ht="12.75" x14ac:dyDescent="0.2">
      <c r="B765" s="72"/>
      <c r="C765" s="72"/>
      <c r="D765" s="72"/>
    </row>
    <row r="766" spans="2:4" ht="12.75" x14ac:dyDescent="0.2">
      <c r="B766" s="72"/>
      <c r="C766" s="72"/>
      <c r="D766" s="72"/>
    </row>
    <row r="767" spans="2:4" ht="12.75" x14ac:dyDescent="0.2">
      <c r="B767" s="72"/>
      <c r="C767" s="72"/>
      <c r="D767" s="72"/>
    </row>
    <row r="768" spans="2:4" ht="12.75" x14ac:dyDescent="0.2">
      <c r="B768" s="72"/>
      <c r="C768" s="72"/>
      <c r="D768" s="72"/>
    </row>
    <row r="769" spans="2:4" ht="12.75" x14ac:dyDescent="0.2">
      <c r="B769" s="72"/>
      <c r="C769" s="72"/>
      <c r="D769" s="72"/>
    </row>
    <row r="770" spans="2:4" ht="12.75" x14ac:dyDescent="0.2">
      <c r="B770" s="72"/>
      <c r="C770" s="72"/>
      <c r="D770" s="72"/>
    </row>
    <row r="771" spans="2:4" ht="12.75" x14ac:dyDescent="0.2">
      <c r="B771" s="72"/>
      <c r="C771" s="72"/>
      <c r="D771" s="72"/>
    </row>
    <row r="772" spans="2:4" ht="12.75" x14ac:dyDescent="0.2">
      <c r="B772" s="72"/>
      <c r="C772" s="72"/>
      <c r="D772" s="72"/>
    </row>
    <row r="773" spans="2:4" ht="12.75" x14ac:dyDescent="0.2">
      <c r="B773" s="72"/>
      <c r="C773" s="72"/>
      <c r="D773" s="72"/>
    </row>
    <row r="774" spans="2:4" ht="12.75" x14ac:dyDescent="0.2">
      <c r="B774" s="72"/>
      <c r="C774" s="72"/>
      <c r="D774" s="72"/>
    </row>
    <row r="775" spans="2:4" ht="12.75" x14ac:dyDescent="0.2">
      <c r="B775" s="72"/>
      <c r="C775" s="72"/>
      <c r="D775" s="72"/>
    </row>
    <row r="776" spans="2:4" ht="12.75" x14ac:dyDescent="0.2">
      <c r="B776" s="72"/>
      <c r="C776" s="72"/>
      <c r="D776" s="72"/>
    </row>
    <row r="777" spans="2:4" ht="12.75" x14ac:dyDescent="0.2">
      <c r="B777" s="72"/>
      <c r="C777" s="72"/>
      <c r="D777" s="72"/>
    </row>
    <row r="778" spans="2:4" ht="12.75" x14ac:dyDescent="0.2">
      <c r="B778" s="72"/>
      <c r="C778" s="72"/>
      <c r="D778" s="72"/>
    </row>
    <row r="779" spans="2:4" ht="12.75" x14ac:dyDescent="0.2">
      <c r="B779" s="72"/>
      <c r="C779" s="72"/>
      <c r="D779" s="72"/>
    </row>
    <row r="780" spans="2:4" ht="12.75" x14ac:dyDescent="0.2">
      <c r="B780" s="72"/>
      <c r="C780" s="72"/>
      <c r="D780" s="72"/>
    </row>
    <row r="781" spans="2:4" ht="12.75" x14ac:dyDescent="0.2">
      <c r="B781" s="72"/>
      <c r="C781" s="72"/>
      <c r="D781" s="72"/>
    </row>
    <row r="782" spans="2:4" ht="12.75" x14ac:dyDescent="0.2">
      <c r="B782" s="72"/>
      <c r="C782" s="72"/>
      <c r="D782" s="72"/>
    </row>
    <row r="783" spans="2:4" ht="12.75" x14ac:dyDescent="0.2">
      <c r="B783" s="72"/>
      <c r="C783" s="72"/>
      <c r="D783" s="72"/>
    </row>
    <row r="784" spans="2:4" ht="12.75" x14ac:dyDescent="0.2">
      <c r="B784" s="72"/>
      <c r="C784" s="72"/>
      <c r="D784" s="72"/>
    </row>
    <row r="785" spans="2:4" ht="12.75" x14ac:dyDescent="0.2">
      <c r="B785" s="72"/>
      <c r="C785" s="72"/>
      <c r="D785" s="72"/>
    </row>
    <row r="786" spans="2:4" ht="12.75" x14ac:dyDescent="0.2">
      <c r="B786" s="72"/>
      <c r="C786" s="72"/>
      <c r="D786" s="72"/>
    </row>
    <row r="787" spans="2:4" ht="12.75" x14ac:dyDescent="0.2">
      <c r="B787" s="72"/>
      <c r="C787" s="72"/>
      <c r="D787" s="72"/>
    </row>
    <row r="788" spans="2:4" ht="12.75" x14ac:dyDescent="0.2">
      <c r="B788" s="72"/>
      <c r="C788" s="72"/>
      <c r="D788" s="72"/>
    </row>
    <row r="789" spans="2:4" ht="12.75" x14ac:dyDescent="0.2">
      <c r="B789" s="72"/>
      <c r="C789" s="72"/>
      <c r="D789" s="72"/>
    </row>
    <row r="790" spans="2:4" ht="12.75" x14ac:dyDescent="0.2">
      <c r="B790" s="72"/>
      <c r="C790" s="72"/>
      <c r="D790" s="72"/>
    </row>
    <row r="791" spans="2:4" ht="12.75" x14ac:dyDescent="0.2">
      <c r="B791" s="72"/>
      <c r="C791" s="72"/>
      <c r="D791" s="72"/>
    </row>
    <row r="792" spans="2:4" ht="12.75" x14ac:dyDescent="0.2">
      <c r="B792" s="72"/>
      <c r="C792" s="72"/>
      <c r="D792" s="72"/>
    </row>
    <row r="793" spans="2:4" ht="12.75" x14ac:dyDescent="0.2">
      <c r="B793" s="72"/>
      <c r="C793" s="72"/>
      <c r="D793" s="72"/>
    </row>
    <row r="794" spans="2:4" ht="12.75" x14ac:dyDescent="0.2">
      <c r="B794" s="72"/>
      <c r="C794" s="72"/>
      <c r="D794" s="72"/>
    </row>
    <row r="795" spans="2:4" ht="12.75" x14ac:dyDescent="0.2">
      <c r="B795" s="72"/>
      <c r="C795" s="72"/>
      <c r="D795" s="72"/>
    </row>
    <row r="796" spans="2:4" ht="12.75" x14ac:dyDescent="0.2">
      <c r="B796" s="72"/>
      <c r="C796" s="72"/>
      <c r="D796" s="72"/>
    </row>
    <row r="797" spans="2:4" ht="12.75" x14ac:dyDescent="0.2">
      <c r="B797" s="72"/>
      <c r="C797" s="72"/>
      <c r="D797" s="72"/>
    </row>
    <row r="798" spans="2:4" ht="12.75" x14ac:dyDescent="0.2">
      <c r="B798" s="72"/>
      <c r="C798" s="72"/>
      <c r="D798" s="72"/>
    </row>
    <row r="799" spans="2:4" ht="12.75" x14ac:dyDescent="0.2">
      <c r="B799" s="72"/>
      <c r="C799" s="72"/>
      <c r="D799" s="72"/>
    </row>
    <row r="800" spans="2:4" ht="12.75" x14ac:dyDescent="0.2">
      <c r="B800" s="72"/>
      <c r="C800" s="72"/>
      <c r="D800" s="72"/>
    </row>
    <row r="801" spans="2:4" ht="12.75" x14ac:dyDescent="0.2">
      <c r="B801" s="72"/>
      <c r="C801" s="72"/>
      <c r="D801" s="72"/>
    </row>
    <row r="802" spans="2:4" ht="12.75" x14ac:dyDescent="0.2">
      <c r="B802" s="72"/>
      <c r="C802" s="72"/>
      <c r="D802" s="72"/>
    </row>
    <row r="803" spans="2:4" ht="12.75" x14ac:dyDescent="0.2">
      <c r="B803" s="72"/>
      <c r="C803" s="72"/>
      <c r="D803" s="72"/>
    </row>
    <row r="804" spans="2:4" ht="12.75" x14ac:dyDescent="0.2">
      <c r="B804" s="72"/>
      <c r="C804" s="72"/>
      <c r="D804" s="72"/>
    </row>
    <row r="805" spans="2:4" ht="12.75" x14ac:dyDescent="0.2">
      <c r="B805" s="72"/>
      <c r="C805" s="72"/>
      <c r="D805" s="72"/>
    </row>
    <row r="806" spans="2:4" ht="12.75" x14ac:dyDescent="0.2">
      <c r="B806" s="72"/>
      <c r="C806" s="72"/>
      <c r="D806" s="72"/>
    </row>
    <row r="807" spans="2:4" ht="12.75" x14ac:dyDescent="0.2">
      <c r="B807" s="72"/>
      <c r="C807" s="72"/>
      <c r="D807" s="72"/>
    </row>
    <row r="808" spans="2:4" ht="12.75" x14ac:dyDescent="0.2">
      <c r="B808" s="72"/>
      <c r="C808" s="72"/>
      <c r="D808" s="72"/>
    </row>
    <row r="809" spans="2:4" ht="12.75" x14ac:dyDescent="0.2">
      <c r="B809" s="72"/>
      <c r="C809" s="72"/>
      <c r="D809" s="72"/>
    </row>
    <row r="810" spans="2:4" ht="12.75" x14ac:dyDescent="0.2">
      <c r="B810" s="72"/>
      <c r="C810" s="72"/>
      <c r="D810" s="72"/>
    </row>
    <row r="811" spans="2:4" ht="12.75" x14ac:dyDescent="0.2">
      <c r="B811" s="72"/>
      <c r="C811" s="72"/>
      <c r="D811" s="72"/>
    </row>
    <row r="812" spans="2:4" ht="12.75" x14ac:dyDescent="0.2">
      <c r="B812" s="72"/>
      <c r="C812" s="72"/>
      <c r="D812" s="72"/>
    </row>
    <row r="813" spans="2:4" ht="12.75" x14ac:dyDescent="0.2">
      <c r="B813" s="72"/>
      <c r="C813" s="72"/>
      <c r="D813" s="72"/>
    </row>
    <row r="814" spans="2:4" ht="12.75" x14ac:dyDescent="0.2">
      <c r="B814" s="72"/>
      <c r="C814" s="72"/>
      <c r="D814" s="72"/>
    </row>
    <row r="815" spans="2:4" ht="12.75" x14ac:dyDescent="0.2">
      <c r="B815" s="72"/>
      <c r="C815" s="72"/>
      <c r="D815" s="72"/>
    </row>
    <row r="816" spans="2:4" ht="12.75" x14ac:dyDescent="0.2">
      <c r="B816" s="72"/>
      <c r="C816" s="72"/>
      <c r="D816" s="72"/>
    </row>
    <row r="817" spans="2:4" ht="12.75" x14ac:dyDescent="0.2">
      <c r="B817" s="72"/>
      <c r="C817" s="72"/>
      <c r="D817" s="72"/>
    </row>
    <row r="818" spans="2:4" ht="12.75" x14ac:dyDescent="0.2">
      <c r="B818" s="72"/>
      <c r="C818" s="72"/>
      <c r="D818" s="72"/>
    </row>
    <row r="819" spans="2:4" ht="12.75" x14ac:dyDescent="0.2">
      <c r="B819" s="72"/>
      <c r="C819" s="72"/>
      <c r="D819" s="72"/>
    </row>
    <row r="820" spans="2:4" ht="12.75" x14ac:dyDescent="0.2">
      <c r="B820" s="72"/>
      <c r="C820" s="72"/>
      <c r="D820" s="72"/>
    </row>
    <row r="821" spans="2:4" ht="12.75" x14ac:dyDescent="0.2">
      <c r="B821" s="72"/>
      <c r="C821" s="72"/>
      <c r="D821" s="72"/>
    </row>
    <row r="822" spans="2:4" ht="12.75" x14ac:dyDescent="0.2">
      <c r="B822" s="72"/>
      <c r="C822" s="72"/>
      <c r="D822" s="72"/>
    </row>
    <row r="823" spans="2:4" ht="12.75" x14ac:dyDescent="0.2">
      <c r="B823" s="72"/>
      <c r="C823" s="72"/>
      <c r="D823" s="72"/>
    </row>
    <row r="824" spans="2:4" ht="12.75" x14ac:dyDescent="0.2">
      <c r="B824" s="72"/>
      <c r="C824" s="72"/>
      <c r="D824" s="72"/>
    </row>
    <row r="825" spans="2:4" ht="12.75" x14ac:dyDescent="0.2">
      <c r="B825" s="72"/>
      <c r="C825" s="72"/>
      <c r="D825" s="72"/>
    </row>
    <row r="826" spans="2:4" ht="12.75" x14ac:dyDescent="0.2">
      <c r="B826" s="72"/>
      <c r="C826" s="72"/>
      <c r="D826" s="72"/>
    </row>
    <row r="827" spans="2:4" ht="12.75" x14ac:dyDescent="0.2">
      <c r="B827" s="72"/>
      <c r="C827" s="72"/>
      <c r="D827" s="72"/>
    </row>
    <row r="828" spans="2:4" ht="12.75" x14ac:dyDescent="0.2">
      <c r="B828" s="72"/>
      <c r="C828" s="72"/>
      <c r="D828" s="72"/>
    </row>
    <row r="829" spans="2:4" ht="12.75" x14ac:dyDescent="0.2">
      <c r="B829" s="72"/>
      <c r="C829" s="72"/>
      <c r="D829" s="72"/>
    </row>
    <row r="830" spans="2:4" ht="12.75" x14ac:dyDescent="0.2">
      <c r="B830" s="72"/>
      <c r="C830" s="72"/>
      <c r="D830" s="72"/>
    </row>
    <row r="831" spans="2:4" ht="12.75" x14ac:dyDescent="0.2">
      <c r="B831" s="72"/>
      <c r="C831" s="72"/>
      <c r="D831" s="72"/>
    </row>
    <row r="832" spans="2:4" ht="12.75" x14ac:dyDescent="0.2">
      <c r="B832" s="72"/>
      <c r="C832" s="72"/>
      <c r="D832" s="72"/>
    </row>
    <row r="833" spans="2:4" ht="12.75" x14ac:dyDescent="0.2">
      <c r="B833" s="72"/>
      <c r="C833" s="72"/>
      <c r="D833" s="72"/>
    </row>
    <row r="834" spans="2:4" ht="12.75" x14ac:dyDescent="0.2">
      <c r="B834" s="72"/>
      <c r="C834" s="72"/>
      <c r="D834" s="72"/>
    </row>
    <row r="835" spans="2:4" ht="12.75" x14ac:dyDescent="0.2">
      <c r="B835" s="72"/>
      <c r="C835" s="72"/>
      <c r="D835" s="72"/>
    </row>
    <row r="836" spans="2:4" ht="12.75" x14ac:dyDescent="0.2">
      <c r="B836" s="72"/>
      <c r="C836" s="72"/>
      <c r="D836" s="72"/>
    </row>
    <row r="837" spans="2:4" ht="12.75" x14ac:dyDescent="0.2">
      <c r="B837" s="72"/>
      <c r="C837" s="72"/>
      <c r="D837" s="72"/>
    </row>
    <row r="838" spans="2:4" ht="12.75" x14ac:dyDescent="0.2">
      <c r="B838" s="72"/>
      <c r="C838" s="72"/>
      <c r="D838" s="72"/>
    </row>
    <row r="839" spans="2:4" ht="12.75" x14ac:dyDescent="0.2">
      <c r="B839" s="72"/>
      <c r="C839" s="72"/>
      <c r="D839" s="72"/>
    </row>
    <row r="840" spans="2:4" ht="12.75" x14ac:dyDescent="0.2">
      <c r="B840" s="72"/>
      <c r="C840" s="72"/>
      <c r="D840" s="72"/>
    </row>
    <row r="841" spans="2:4" ht="12.75" x14ac:dyDescent="0.2">
      <c r="B841" s="72"/>
      <c r="C841" s="72"/>
      <c r="D841" s="72"/>
    </row>
    <row r="842" spans="2:4" ht="12.75" x14ac:dyDescent="0.2">
      <c r="B842" s="72"/>
      <c r="C842" s="72"/>
      <c r="D842" s="72"/>
    </row>
    <row r="843" spans="2:4" ht="12.75" x14ac:dyDescent="0.2">
      <c r="B843" s="72"/>
      <c r="C843" s="72"/>
      <c r="D843" s="72"/>
    </row>
    <row r="844" spans="2:4" ht="12.75" x14ac:dyDescent="0.2">
      <c r="B844" s="72"/>
      <c r="C844" s="72"/>
      <c r="D844" s="72"/>
    </row>
    <row r="845" spans="2:4" ht="12.75" x14ac:dyDescent="0.2">
      <c r="B845" s="72"/>
      <c r="C845" s="72"/>
      <c r="D845" s="72"/>
    </row>
    <row r="846" spans="2:4" ht="12.75" x14ac:dyDescent="0.2">
      <c r="B846" s="72"/>
      <c r="C846" s="72"/>
      <c r="D846" s="72"/>
    </row>
    <row r="847" spans="2:4" ht="12.75" x14ac:dyDescent="0.2">
      <c r="B847" s="72"/>
      <c r="C847" s="72"/>
      <c r="D847" s="72"/>
    </row>
    <row r="848" spans="2:4" ht="12.75" x14ac:dyDescent="0.2">
      <c r="B848" s="72"/>
      <c r="C848" s="72"/>
      <c r="D848" s="72"/>
    </row>
    <row r="849" spans="2:4" ht="12.75" x14ac:dyDescent="0.2">
      <c r="B849" s="72"/>
      <c r="C849" s="72"/>
      <c r="D849" s="72"/>
    </row>
    <row r="850" spans="2:4" ht="12.75" x14ac:dyDescent="0.2">
      <c r="B850" s="72"/>
      <c r="C850" s="72"/>
      <c r="D850" s="72"/>
    </row>
    <row r="851" spans="2:4" ht="12.75" x14ac:dyDescent="0.2">
      <c r="B851" s="72"/>
      <c r="C851" s="72"/>
      <c r="D851" s="72"/>
    </row>
    <row r="852" spans="2:4" ht="12.75" x14ac:dyDescent="0.2">
      <c r="B852" s="72"/>
      <c r="C852" s="72"/>
      <c r="D852" s="72"/>
    </row>
    <row r="853" spans="2:4" ht="12.75" x14ac:dyDescent="0.2">
      <c r="B853" s="72"/>
      <c r="C853" s="72"/>
      <c r="D853" s="72"/>
    </row>
    <row r="854" spans="2:4" ht="12.75" x14ac:dyDescent="0.2">
      <c r="B854" s="72"/>
      <c r="C854" s="72"/>
      <c r="D854" s="72"/>
    </row>
    <row r="855" spans="2:4" ht="12.75" x14ac:dyDescent="0.2">
      <c r="B855" s="72"/>
      <c r="C855" s="72"/>
      <c r="D855" s="72"/>
    </row>
    <row r="856" spans="2:4" ht="12.75" x14ac:dyDescent="0.2">
      <c r="B856" s="72"/>
      <c r="C856" s="72"/>
      <c r="D856" s="72"/>
    </row>
    <row r="857" spans="2:4" ht="12.75" x14ac:dyDescent="0.2">
      <c r="B857" s="72"/>
      <c r="C857" s="72"/>
      <c r="D857" s="72"/>
    </row>
    <row r="858" spans="2:4" ht="12.75" x14ac:dyDescent="0.2">
      <c r="B858" s="72"/>
      <c r="C858" s="72"/>
      <c r="D858" s="72"/>
    </row>
    <row r="859" spans="2:4" ht="12.75" x14ac:dyDescent="0.2">
      <c r="B859" s="72"/>
      <c r="C859" s="72"/>
      <c r="D859" s="72"/>
    </row>
    <row r="860" spans="2:4" ht="12.75" x14ac:dyDescent="0.2">
      <c r="B860" s="72"/>
      <c r="C860" s="72"/>
      <c r="D860" s="72"/>
    </row>
    <row r="861" spans="2:4" ht="12.75" x14ac:dyDescent="0.2">
      <c r="B861" s="72"/>
      <c r="C861" s="72"/>
      <c r="D861" s="72"/>
    </row>
    <row r="862" spans="2:4" ht="12.75" x14ac:dyDescent="0.2">
      <c r="B862" s="72"/>
      <c r="C862" s="72"/>
      <c r="D862" s="72"/>
    </row>
    <row r="863" spans="2:4" ht="12.75" x14ac:dyDescent="0.2">
      <c r="B863" s="72"/>
      <c r="C863" s="72"/>
      <c r="D863" s="72"/>
    </row>
    <row r="864" spans="2:4" ht="12.75" x14ac:dyDescent="0.2">
      <c r="B864" s="72"/>
      <c r="C864" s="72"/>
      <c r="D864" s="72"/>
    </row>
    <row r="865" spans="2:4" ht="12.75" x14ac:dyDescent="0.2">
      <c r="B865" s="72"/>
      <c r="C865" s="72"/>
      <c r="D865" s="72"/>
    </row>
    <row r="866" spans="2:4" ht="12.75" x14ac:dyDescent="0.2">
      <c r="B866" s="72"/>
      <c r="C866" s="72"/>
      <c r="D866" s="72"/>
    </row>
    <row r="867" spans="2:4" ht="12.75" x14ac:dyDescent="0.2">
      <c r="B867" s="72"/>
      <c r="C867" s="72"/>
      <c r="D867" s="72"/>
    </row>
    <row r="868" spans="2:4" ht="12.75" x14ac:dyDescent="0.2">
      <c r="B868" s="72"/>
      <c r="C868" s="72"/>
      <c r="D868" s="72"/>
    </row>
    <row r="869" spans="2:4" ht="12.75" x14ac:dyDescent="0.2">
      <c r="B869" s="72"/>
      <c r="C869" s="72"/>
      <c r="D869" s="72"/>
    </row>
    <row r="870" spans="2:4" ht="12.75" x14ac:dyDescent="0.2">
      <c r="B870" s="72"/>
      <c r="C870" s="72"/>
      <c r="D870" s="72"/>
    </row>
    <row r="871" spans="2:4" ht="12.75" x14ac:dyDescent="0.2">
      <c r="B871" s="72"/>
      <c r="C871" s="72"/>
      <c r="D871" s="72"/>
    </row>
    <row r="872" spans="2:4" ht="12.75" x14ac:dyDescent="0.2">
      <c r="B872" s="72"/>
      <c r="C872" s="72"/>
      <c r="D872" s="72"/>
    </row>
    <row r="873" spans="2:4" ht="12.75" x14ac:dyDescent="0.2">
      <c r="B873" s="72"/>
      <c r="C873" s="72"/>
      <c r="D873" s="72"/>
    </row>
    <row r="874" spans="2:4" ht="12.75" x14ac:dyDescent="0.2">
      <c r="B874" s="72"/>
      <c r="C874" s="72"/>
      <c r="D874" s="72"/>
    </row>
    <row r="875" spans="2:4" ht="12.75" x14ac:dyDescent="0.2">
      <c r="B875" s="72"/>
      <c r="C875" s="72"/>
      <c r="D875" s="72"/>
    </row>
    <row r="876" spans="2:4" ht="12.75" x14ac:dyDescent="0.2">
      <c r="B876" s="72"/>
      <c r="C876" s="72"/>
      <c r="D876" s="72"/>
    </row>
    <row r="877" spans="2:4" ht="12.75" x14ac:dyDescent="0.2">
      <c r="B877" s="72"/>
      <c r="C877" s="72"/>
      <c r="D877" s="72"/>
    </row>
    <row r="878" spans="2:4" ht="12.75" x14ac:dyDescent="0.2">
      <c r="B878" s="72"/>
      <c r="C878" s="72"/>
      <c r="D878" s="72"/>
    </row>
    <row r="879" spans="2:4" ht="12.75" x14ac:dyDescent="0.2">
      <c r="B879" s="72"/>
      <c r="C879" s="72"/>
      <c r="D879" s="72"/>
    </row>
    <row r="880" spans="2:4" ht="12.75" x14ac:dyDescent="0.2">
      <c r="B880" s="72"/>
      <c r="C880" s="72"/>
      <c r="D880" s="72"/>
    </row>
    <row r="881" spans="2:4" ht="12.75" x14ac:dyDescent="0.2">
      <c r="B881" s="72"/>
      <c r="C881" s="72"/>
      <c r="D881" s="72"/>
    </row>
    <row r="882" spans="2:4" ht="12.75" x14ac:dyDescent="0.2">
      <c r="B882" s="72"/>
      <c r="C882" s="72"/>
      <c r="D882" s="72"/>
    </row>
    <row r="883" spans="2:4" ht="12.75" x14ac:dyDescent="0.2">
      <c r="B883" s="72"/>
      <c r="C883" s="72"/>
      <c r="D883" s="72"/>
    </row>
    <row r="884" spans="2:4" ht="12.75" x14ac:dyDescent="0.2">
      <c r="B884" s="72"/>
      <c r="C884" s="72"/>
      <c r="D884" s="72"/>
    </row>
    <row r="885" spans="2:4" ht="12.75" x14ac:dyDescent="0.2">
      <c r="B885" s="72"/>
      <c r="C885" s="72"/>
      <c r="D885" s="72"/>
    </row>
    <row r="886" spans="2:4" ht="12.75" x14ac:dyDescent="0.2">
      <c r="B886" s="72"/>
      <c r="C886" s="72"/>
      <c r="D886" s="72"/>
    </row>
    <row r="887" spans="2:4" ht="12.75" x14ac:dyDescent="0.2">
      <c r="B887" s="72"/>
      <c r="C887" s="72"/>
      <c r="D887" s="72"/>
    </row>
    <row r="888" spans="2:4" ht="12.75" x14ac:dyDescent="0.2">
      <c r="B888" s="72"/>
      <c r="C888" s="72"/>
      <c r="D888" s="72"/>
    </row>
    <row r="889" spans="2:4" ht="12.75" x14ac:dyDescent="0.2">
      <c r="B889" s="72"/>
      <c r="C889" s="72"/>
      <c r="D889" s="72"/>
    </row>
    <row r="890" spans="2:4" ht="12.75" x14ac:dyDescent="0.2">
      <c r="B890" s="72"/>
      <c r="C890" s="72"/>
      <c r="D890" s="72"/>
    </row>
    <row r="891" spans="2:4" ht="12.75" x14ac:dyDescent="0.2">
      <c r="B891" s="72"/>
      <c r="C891" s="72"/>
      <c r="D891" s="72"/>
    </row>
    <row r="892" spans="2:4" ht="12.75" x14ac:dyDescent="0.2">
      <c r="B892" s="72"/>
      <c r="C892" s="72"/>
      <c r="D892" s="72"/>
    </row>
    <row r="893" spans="2:4" ht="12.75" x14ac:dyDescent="0.2">
      <c r="B893" s="72"/>
      <c r="C893" s="72"/>
      <c r="D893" s="72"/>
    </row>
    <row r="894" spans="2:4" ht="12.75" x14ac:dyDescent="0.2">
      <c r="B894" s="72"/>
      <c r="C894" s="72"/>
      <c r="D894" s="72"/>
    </row>
    <row r="895" spans="2:4" ht="12.75" x14ac:dyDescent="0.2">
      <c r="B895" s="72"/>
      <c r="C895" s="72"/>
      <c r="D895" s="72"/>
    </row>
    <row r="896" spans="2:4" ht="12.75" x14ac:dyDescent="0.2">
      <c r="B896" s="72"/>
      <c r="C896" s="72"/>
      <c r="D896" s="72"/>
    </row>
    <row r="897" spans="2:4" ht="12.75" x14ac:dyDescent="0.2">
      <c r="B897" s="72"/>
      <c r="C897" s="72"/>
      <c r="D897" s="72"/>
    </row>
    <row r="898" spans="2:4" ht="12.75" x14ac:dyDescent="0.2">
      <c r="B898" s="72"/>
      <c r="C898" s="72"/>
      <c r="D898" s="72"/>
    </row>
    <row r="899" spans="2:4" ht="12.75" x14ac:dyDescent="0.2">
      <c r="B899" s="72"/>
      <c r="C899" s="72"/>
      <c r="D899" s="72"/>
    </row>
    <row r="900" spans="2:4" ht="12.75" x14ac:dyDescent="0.2">
      <c r="B900" s="72"/>
      <c r="C900" s="72"/>
      <c r="D900" s="72"/>
    </row>
    <row r="901" spans="2:4" ht="12.75" x14ac:dyDescent="0.2">
      <c r="B901" s="72"/>
      <c r="C901" s="72"/>
      <c r="D901" s="72"/>
    </row>
    <row r="902" spans="2:4" ht="12.75" x14ac:dyDescent="0.2">
      <c r="B902" s="72"/>
      <c r="C902" s="72"/>
      <c r="D902" s="72"/>
    </row>
    <row r="903" spans="2:4" ht="12.75" x14ac:dyDescent="0.2">
      <c r="B903" s="72"/>
      <c r="C903" s="72"/>
      <c r="D903" s="72"/>
    </row>
    <row r="904" spans="2:4" ht="12.75" x14ac:dyDescent="0.2">
      <c r="B904" s="72"/>
      <c r="C904" s="72"/>
      <c r="D904" s="72"/>
    </row>
    <row r="905" spans="2:4" ht="12.75" x14ac:dyDescent="0.2">
      <c r="B905" s="72"/>
      <c r="C905" s="72"/>
      <c r="D905" s="72"/>
    </row>
    <row r="906" spans="2:4" ht="12.75" x14ac:dyDescent="0.2">
      <c r="B906" s="72"/>
      <c r="C906" s="72"/>
      <c r="D906" s="72"/>
    </row>
    <row r="907" spans="2:4" ht="12.75" x14ac:dyDescent="0.2">
      <c r="B907" s="72"/>
      <c r="C907" s="72"/>
      <c r="D907" s="72"/>
    </row>
    <row r="908" spans="2:4" ht="12.75" x14ac:dyDescent="0.2">
      <c r="B908" s="72"/>
      <c r="C908" s="72"/>
      <c r="D908" s="72"/>
    </row>
    <row r="909" spans="2:4" ht="12.75" x14ac:dyDescent="0.2">
      <c r="B909" s="72"/>
      <c r="C909" s="72"/>
      <c r="D909" s="72"/>
    </row>
    <row r="910" spans="2:4" ht="12.75" x14ac:dyDescent="0.2">
      <c r="B910" s="72"/>
      <c r="C910" s="72"/>
      <c r="D910" s="72"/>
    </row>
    <row r="911" spans="2:4" ht="12.75" x14ac:dyDescent="0.2">
      <c r="B911" s="72"/>
      <c r="C911" s="72"/>
      <c r="D911" s="72"/>
    </row>
    <row r="912" spans="2:4" ht="12.75" x14ac:dyDescent="0.2">
      <c r="B912" s="72"/>
      <c r="C912" s="72"/>
      <c r="D912" s="72"/>
    </row>
    <row r="913" spans="2:4" ht="12.75" x14ac:dyDescent="0.2">
      <c r="B913" s="72"/>
      <c r="C913" s="72"/>
      <c r="D913" s="72"/>
    </row>
    <row r="914" spans="2:4" ht="12.75" x14ac:dyDescent="0.2">
      <c r="B914" s="72"/>
      <c r="C914" s="72"/>
      <c r="D914" s="72"/>
    </row>
    <row r="915" spans="2:4" ht="12.75" x14ac:dyDescent="0.2">
      <c r="B915" s="72"/>
      <c r="C915" s="72"/>
      <c r="D915" s="72"/>
    </row>
    <row r="916" spans="2:4" ht="12.75" x14ac:dyDescent="0.2">
      <c r="B916" s="72"/>
      <c r="C916" s="72"/>
      <c r="D916" s="72"/>
    </row>
    <row r="917" spans="2:4" ht="12.75" x14ac:dyDescent="0.2">
      <c r="B917" s="72"/>
      <c r="C917" s="72"/>
      <c r="D917" s="72"/>
    </row>
    <row r="918" spans="2:4" ht="12.75" x14ac:dyDescent="0.2">
      <c r="B918" s="72"/>
      <c r="C918" s="72"/>
      <c r="D918" s="72"/>
    </row>
    <row r="919" spans="2:4" ht="12.75" x14ac:dyDescent="0.2">
      <c r="B919" s="72"/>
      <c r="C919" s="72"/>
      <c r="D919" s="72"/>
    </row>
    <row r="920" spans="2:4" ht="12.75" x14ac:dyDescent="0.2">
      <c r="B920" s="72"/>
      <c r="C920" s="72"/>
      <c r="D920" s="72"/>
    </row>
    <row r="921" spans="2:4" ht="12.75" x14ac:dyDescent="0.2">
      <c r="B921" s="72"/>
      <c r="C921" s="72"/>
      <c r="D921" s="72"/>
    </row>
    <row r="922" spans="2:4" ht="12.75" x14ac:dyDescent="0.2">
      <c r="B922" s="72"/>
      <c r="C922" s="72"/>
      <c r="D922" s="72"/>
    </row>
    <row r="923" spans="2:4" ht="12.75" x14ac:dyDescent="0.2">
      <c r="B923" s="72"/>
      <c r="C923" s="72"/>
      <c r="D923" s="72"/>
    </row>
    <row r="924" spans="2:4" ht="12.75" x14ac:dyDescent="0.2">
      <c r="B924" s="72"/>
      <c r="C924" s="72"/>
      <c r="D924" s="72"/>
    </row>
    <row r="925" spans="2:4" ht="12.75" x14ac:dyDescent="0.2">
      <c r="B925" s="72"/>
      <c r="C925" s="72"/>
      <c r="D925" s="72"/>
    </row>
    <row r="926" spans="2:4" ht="12.75" x14ac:dyDescent="0.2">
      <c r="B926" s="72"/>
      <c r="C926" s="72"/>
      <c r="D926" s="72"/>
    </row>
    <row r="927" spans="2:4" ht="12.75" x14ac:dyDescent="0.2">
      <c r="B927" s="72"/>
      <c r="C927" s="72"/>
      <c r="D927" s="72"/>
    </row>
    <row r="928" spans="2:4" ht="12.75" x14ac:dyDescent="0.2">
      <c r="B928" s="72"/>
      <c r="C928" s="72"/>
      <c r="D928" s="72"/>
    </row>
    <row r="929" spans="2:4" ht="12.75" x14ac:dyDescent="0.2">
      <c r="B929" s="72"/>
      <c r="C929" s="72"/>
      <c r="D929" s="72"/>
    </row>
    <row r="930" spans="2:4" ht="12.75" x14ac:dyDescent="0.2">
      <c r="B930" s="72"/>
      <c r="C930" s="72"/>
      <c r="D930" s="72"/>
    </row>
    <row r="931" spans="2:4" ht="12.75" x14ac:dyDescent="0.2">
      <c r="B931" s="72"/>
      <c r="C931" s="72"/>
      <c r="D931" s="72"/>
    </row>
    <row r="932" spans="2:4" ht="12.75" x14ac:dyDescent="0.2">
      <c r="B932" s="72"/>
      <c r="C932" s="72"/>
      <c r="D932" s="72"/>
    </row>
    <row r="933" spans="2:4" ht="12.75" x14ac:dyDescent="0.2">
      <c r="B933" s="72"/>
      <c r="C933" s="72"/>
      <c r="D933" s="72"/>
    </row>
    <row r="934" spans="2:4" ht="12.75" x14ac:dyDescent="0.2">
      <c r="B934" s="72"/>
      <c r="C934" s="72"/>
      <c r="D934" s="72"/>
    </row>
    <row r="935" spans="2:4" ht="12.75" x14ac:dyDescent="0.2">
      <c r="B935" s="72"/>
      <c r="C935" s="72"/>
      <c r="D935" s="72"/>
    </row>
    <row r="936" spans="2:4" ht="12.75" x14ac:dyDescent="0.2">
      <c r="B936" s="72"/>
      <c r="C936" s="72"/>
      <c r="D936" s="72"/>
    </row>
    <row r="937" spans="2:4" ht="12.75" x14ac:dyDescent="0.2">
      <c r="B937" s="72"/>
      <c r="C937" s="72"/>
      <c r="D937" s="72"/>
    </row>
    <row r="938" spans="2:4" ht="12.75" x14ac:dyDescent="0.2">
      <c r="B938" s="72"/>
      <c r="C938" s="72"/>
      <c r="D938" s="72"/>
    </row>
    <row r="939" spans="2:4" ht="12.75" x14ac:dyDescent="0.2">
      <c r="B939" s="72"/>
      <c r="C939" s="72"/>
      <c r="D939" s="72"/>
    </row>
    <row r="940" spans="2:4" ht="12.75" x14ac:dyDescent="0.2">
      <c r="B940" s="72"/>
      <c r="C940" s="72"/>
      <c r="D940" s="72"/>
    </row>
    <row r="941" spans="2:4" ht="12.75" x14ac:dyDescent="0.2">
      <c r="B941" s="72"/>
      <c r="C941" s="72"/>
      <c r="D941" s="72"/>
    </row>
    <row r="942" spans="2:4" ht="12.75" x14ac:dyDescent="0.2">
      <c r="B942" s="72"/>
      <c r="C942" s="72"/>
      <c r="D942" s="72"/>
    </row>
    <row r="943" spans="2:4" ht="12.75" x14ac:dyDescent="0.2">
      <c r="B943" s="72"/>
      <c r="C943" s="72"/>
      <c r="D943" s="72"/>
    </row>
    <row r="944" spans="2:4" ht="12.75" x14ac:dyDescent="0.2">
      <c r="B944" s="72"/>
      <c r="C944" s="72"/>
      <c r="D944" s="72"/>
    </row>
    <row r="945" spans="2:4" ht="12.75" x14ac:dyDescent="0.2">
      <c r="B945" s="72"/>
      <c r="C945" s="72"/>
      <c r="D945" s="72"/>
    </row>
    <row r="946" spans="2:4" ht="12.75" x14ac:dyDescent="0.2">
      <c r="B946" s="72"/>
      <c r="C946" s="72"/>
      <c r="D946" s="72"/>
    </row>
    <row r="947" spans="2:4" ht="12.75" x14ac:dyDescent="0.2">
      <c r="B947" s="72"/>
      <c r="C947" s="72"/>
      <c r="D947" s="72"/>
    </row>
    <row r="948" spans="2:4" ht="12.75" x14ac:dyDescent="0.2">
      <c r="B948" s="72"/>
      <c r="C948" s="72"/>
      <c r="D948" s="72"/>
    </row>
    <row r="949" spans="2:4" ht="12.75" x14ac:dyDescent="0.2">
      <c r="B949" s="72"/>
      <c r="C949" s="72"/>
      <c r="D949" s="72"/>
    </row>
    <row r="950" spans="2:4" ht="12.75" x14ac:dyDescent="0.2">
      <c r="B950" s="72"/>
      <c r="C950" s="72"/>
      <c r="D950" s="72"/>
    </row>
    <row r="951" spans="2:4" ht="12.75" x14ac:dyDescent="0.2">
      <c r="B951" s="72"/>
      <c r="C951" s="72"/>
      <c r="D951" s="72"/>
    </row>
    <row r="952" spans="2:4" ht="12.75" x14ac:dyDescent="0.2">
      <c r="B952" s="72"/>
      <c r="C952" s="72"/>
      <c r="D952" s="72"/>
    </row>
    <row r="953" spans="2:4" ht="12.75" x14ac:dyDescent="0.2">
      <c r="B953" s="72"/>
      <c r="C953" s="72"/>
      <c r="D953" s="72"/>
    </row>
    <row r="954" spans="2:4" ht="12.75" x14ac:dyDescent="0.2">
      <c r="B954" s="72"/>
      <c r="C954" s="72"/>
      <c r="D954" s="72"/>
    </row>
    <row r="955" spans="2:4" ht="12.75" x14ac:dyDescent="0.2">
      <c r="B955" s="72"/>
      <c r="C955" s="72"/>
      <c r="D955" s="72"/>
    </row>
    <row r="956" spans="2:4" ht="12.75" x14ac:dyDescent="0.2">
      <c r="B956" s="72"/>
      <c r="C956" s="72"/>
      <c r="D956" s="72"/>
    </row>
    <row r="957" spans="2:4" ht="12.75" x14ac:dyDescent="0.2">
      <c r="B957" s="72"/>
      <c r="C957" s="72"/>
      <c r="D957" s="72"/>
    </row>
    <row r="958" spans="2:4" ht="12.75" x14ac:dyDescent="0.2">
      <c r="B958" s="72"/>
      <c r="C958" s="72"/>
      <c r="D958" s="72"/>
    </row>
    <row r="959" spans="2:4" ht="12.75" x14ac:dyDescent="0.2">
      <c r="B959" s="72"/>
      <c r="C959" s="72"/>
      <c r="D959" s="72"/>
    </row>
    <row r="960" spans="2:4" ht="12.75" x14ac:dyDescent="0.2">
      <c r="B960" s="72"/>
      <c r="C960" s="72"/>
      <c r="D960" s="72"/>
    </row>
    <row r="961" spans="2:4" ht="12.75" x14ac:dyDescent="0.2">
      <c r="B961" s="72"/>
      <c r="C961" s="72"/>
      <c r="D961" s="72"/>
    </row>
    <row r="962" spans="2:4" ht="12.75" x14ac:dyDescent="0.2">
      <c r="B962" s="72"/>
      <c r="C962" s="72"/>
      <c r="D962" s="72"/>
    </row>
    <row r="963" spans="2:4" ht="12.75" x14ac:dyDescent="0.2">
      <c r="B963" s="72"/>
      <c r="C963" s="72"/>
      <c r="D963" s="72"/>
    </row>
    <row r="964" spans="2:4" ht="12.75" x14ac:dyDescent="0.2">
      <c r="B964" s="72"/>
      <c r="C964" s="72"/>
      <c r="D964" s="72"/>
    </row>
    <row r="965" spans="2:4" ht="12.75" x14ac:dyDescent="0.2">
      <c r="B965" s="72"/>
      <c r="C965" s="72"/>
      <c r="D965" s="72"/>
    </row>
    <row r="966" spans="2:4" ht="12.75" x14ac:dyDescent="0.2">
      <c r="B966" s="72"/>
      <c r="C966" s="72"/>
      <c r="D966" s="72"/>
    </row>
    <row r="967" spans="2:4" ht="12.75" x14ac:dyDescent="0.2">
      <c r="B967" s="72"/>
      <c r="C967" s="72"/>
      <c r="D967" s="72"/>
    </row>
    <row r="968" spans="2:4" ht="12.75" x14ac:dyDescent="0.2">
      <c r="B968" s="72"/>
      <c r="C968" s="72"/>
      <c r="D968" s="72"/>
    </row>
    <row r="969" spans="2:4" ht="12.75" x14ac:dyDescent="0.2">
      <c r="B969" s="72"/>
      <c r="C969" s="72"/>
      <c r="D969" s="72"/>
    </row>
    <row r="970" spans="2:4" ht="12.75" x14ac:dyDescent="0.2">
      <c r="B970" s="72"/>
      <c r="C970" s="72"/>
      <c r="D970" s="72"/>
    </row>
    <row r="971" spans="2:4" ht="12.75" x14ac:dyDescent="0.2">
      <c r="B971" s="72"/>
      <c r="C971" s="72"/>
      <c r="D971" s="72"/>
    </row>
    <row r="972" spans="2:4" ht="12.75" x14ac:dyDescent="0.2">
      <c r="B972" s="72"/>
      <c r="C972" s="72"/>
      <c r="D972" s="72"/>
    </row>
    <row r="973" spans="2:4" ht="12.75" x14ac:dyDescent="0.2">
      <c r="B973" s="72"/>
      <c r="C973" s="72"/>
      <c r="D973" s="72"/>
    </row>
    <row r="974" spans="2:4" ht="12.75" x14ac:dyDescent="0.2">
      <c r="B974" s="72"/>
      <c r="C974" s="72"/>
      <c r="D974" s="72"/>
    </row>
    <row r="975" spans="2:4" ht="12.75" x14ac:dyDescent="0.2">
      <c r="B975" s="72"/>
      <c r="C975" s="72"/>
      <c r="D975" s="72"/>
    </row>
    <row r="976" spans="2:4" ht="12.75" x14ac:dyDescent="0.2">
      <c r="B976" s="72"/>
      <c r="C976" s="72"/>
      <c r="D976" s="72"/>
    </row>
    <row r="977" spans="2:4" ht="12.75" x14ac:dyDescent="0.2">
      <c r="B977" s="72"/>
      <c r="C977" s="72"/>
      <c r="D977" s="72"/>
    </row>
    <row r="978" spans="2:4" ht="12.75" x14ac:dyDescent="0.2">
      <c r="B978" s="72"/>
      <c r="C978" s="72"/>
      <c r="D978" s="72"/>
    </row>
    <row r="979" spans="2:4" ht="12.75" x14ac:dyDescent="0.2">
      <c r="B979" s="72"/>
      <c r="C979" s="72"/>
      <c r="D979" s="72"/>
    </row>
    <row r="980" spans="2:4" ht="12.75" x14ac:dyDescent="0.2">
      <c r="B980" s="72"/>
      <c r="C980" s="72"/>
      <c r="D980" s="72"/>
    </row>
    <row r="981" spans="2:4" ht="12.75" x14ac:dyDescent="0.2">
      <c r="B981" s="72"/>
      <c r="C981" s="72"/>
      <c r="D981" s="72"/>
    </row>
    <row r="982" spans="2:4" ht="12.75" x14ac:dyDescent="0.2">
      <c r="B982" s="72"/>
      <c r="C982" s="72"/>
      <c r="D982" s="72"/>
    </row>
    <row r="983" spans="2:4" ht="12.75" x14ac:dyDescent="0.2">
      <c r="B983" s="72"/>
      <c r="C983" s="72"/>
      <c r="D983" s="72"/>
    </row>
    <row r="984" spans="2:4" ht="12.75" x14ac:dyDescent="0.2">
      <c r="B984" s="72"/>
      <c r="C984" s="72"/>
      <c r="D984" s="72"/>
    </row>
    <row r="985" spans="2:4" ht="12.75" x14ac:dyDescent="0.2">
      <c r="B985" s="72"/>
      <c r="C985" s="72"/>
      <c r="D985" s="72"/>
    </row>
    <row r="986" spans="2:4" ht="12.75" x14ac:dyDescent="0.2">
      <c r="B986" s="72"/>
      <c r="C986" s="72"/>
      <c r="D986" s="72"/>
    </row>
    <row r="987" spans="2:4" ht="12.75" x14ac:dyDescent="0.2">
      <c r="B987" s="72"/>
      <c r="C987" s="72"/>
      <c r="D987" s="72"/>
    </row>
    <row r="988" spans="2:4" ht="12.75" x14ac:dyDescent="0.2">
      <c r="B988" s="72"/>
      <c r="C988" s="72"/>
      <c r="D988" s="72"/>
    </row>
    <row r="989" spans="2:4" ht="12.75" x14ac:dyDescent="0.2">
      <c r="B989" s="72"/>
      <c r="C989" s="72"/>
      <c r="D989" s="72"/>
    </row>
    <row r="990" spans="2:4" ht="12.75" x14ac:dyDescent="0.2">
      <c r="B990" s="72"/>
      <c r="C990" s="72"/>
      <c r="D990" s="72"/>
    </row>
    <row r="991" spans="2:4" ht="12.75" x14ac:dyDescent="0.2">
      <c r="B991" s="72"/>
      <c r="C991" s="72"/>
      <c r="D991" s="72"/>
    </row>
    <row r="992" spans="2:4" ht="12.75" x14ac:dyDescent="0.2">
      <c r="B992" s="72"/>
      <c r="C992" s="72"/>
      <c r="D992" s="72"/>
    </row>
    <row r="993" spans="2:4" ht="12.75" x14ac:dyDescent="0.2">
      <c r="B993" s="72"/>
      <c r="C993" s="72"/>
      <c r="D993" s="72"/>
    </row>
    <row r="994" spans="2:4" ht="12.75" x14ac:dyDescent="0.2">
      <c r="B994" s="72"/>
      <c r="C994" s="72"/>
      <c r="D994" s="72"/>
    </row>
    <row r="995" spans="2:4" ht="12.75" x14ac:dyDescent="0.2">
      <c r="B995" s="72"/>
      <c r="C995" s="72"/>
      <c r="D995" s="72"/>
    </row>
    <row r="996" spans="2:4" ht="12.75" x14ac:dyDescent="0.2">
      <c r="B996" s="72"/>
      <c r="C996" s="72"/>
      <c r="D996" s="72"/>
    </row>
    <row r="997" spans="2:4" ht="12.75" x14ac:dyDescent="0.2">
      <c r="B997" s="72"/>
      <c r="C997" s="72"/>
      <c r="D997" s="72"/>
    </row>
    <row r="998" spans="2:4" ht="12.75" x14ac:dyDescent="0.2">
      <c r="B998" s="72"/>
      <c r="C998" s="72"/>
      <c r="D998" s="72"/>
    </row>
    <row r="999" spans="2:4" ht="12.75" x14ac:dyDescent="0.2">
      <c r="B999" s="72"/>
      <c r="C999" s="72"/>
      <c r="D999" s="72"/>
    </row>
    <row r="1000" spans="2:4" ht="12.75" x14ac:dyDescent="0.2">
      <c r="B1000" s="72"/>
      <c r="C1000" s="72"/>
      <c r="D1000" s="72"/>
    </row>
    <row r="1001" spans="2:4" ht="12.75" x14ac:dyDescent="0.2">
      <c r="B1001" s="72"/>
      <c r="C1001" s="72"/>
      <c r="D1001" s="72"/>
    </row>
    <row r="1002" spans="2:4" ht="12.75" x14ac:dyDescent="0.2">
      <c r="B1002" s="72"/>
      <c r="C1002" s="72"/>
      <c r="D1002" s="72"/>
    </row>
    <row r="1003" spans="2:4" ht="12.75" x14ac:dyDescent="0.2">
      <c r="B1003" s="72"/>
      <c r="C1003" s="72"/>
      <c r="D1003" s="72"/>
    </row>
    <row r="1004" spans="2:4" ht="12.75" x14ac:dyDescent="0.2">
      <c r="B1004" s="72"/>
      <c r="C1004" s="72"/>
      <c r="D1004" s="72"/>
    </row>
    <row r="1005" spans="2:4" ht="12.75" x14ac:dyDescent="0.2">
      <c r="B1005" s="72"/>
      <c r="C1005" s="72"/>
      <c r="D1005" s="72"/>
    </row>
    <row r="1006" spans="2:4" ht="12.75" x14ac:dyDescent="0.2">
      <c r="B1006" s="72"/>
      <c r="C1006" s="72"/>
      <c r="D1006" s="72"/>
    </row>
    <row r="1007" spans="2:4" ht="12.75" x14ac:dyDescent="0.2">
      <c r="B1007" s="72"/>
      <c r="C1007" s="72"/>
      <c r="D1007" s="72"/>
    </row>
    <row r="1008" spans="2:4" ht="12.75" x14ac:dyDescent="0.2">
      <c r="B1008" s="72"/>
      <c r="C1008" s="72"/>
      <c r="D1008" s="72"/>
    </row>
    <row r="1009" spans="2:4" ht="12.75" x14ac:dyDescent="0.2">
      <c r="B1009" s="72"/>
      <c r="C1009" s="72"/>
      <c r="D1009" s="72"/>
    </row>
    <row r="1010" spans="2:4" ht="12.75" x14ac:dyDescent="0.2">
      <c r="B1010" s="72"/>
      <c r="C1010" s="72"/>
      <c r="D1010" s="72"/>
    </row>
    <row r="1011" spans="2:4" ht="12.75" x14ac:dyDescent="0.2">
      <c r="B1011" s="72"/>
      <c r="C1011" s="72"/>
      <c r="D1011" s="72"/>
    </row>
    <row r="1012" spans="2:4" ht="12.75" x14ac:dyDescent="0.2">
      <c r="B1012" s="72"/>
      <c r="C1012" s="72"/>
      <c r="D1012" s="72"/>
    </row>
    <row r="1013" spans="2:4" ht="12.75" x14ac:dyDescent="0.2">
      <c r="B1013" s="72"/>
      <c r="C1013" s="72"/>
      <c r="D1013" s="72"/>
    </row>
    <row r="1014" spans="2:4" ht="12.75" x14ac:dyDescent="0.2">
      <c r="B1014" s="72"/>
      <c r="C1014" s="72"/>
      <c r="D1014" s="72"/>
    </row>
    <row r="1015" spans="2:4" ht="12.75" x14ac:dyDescent="0.2">
      <c r="B1015" s="72"/>
      <c r="C1015" s="72"/>
      <c r="D1015" s="72"/>
    </row>
    <row r="1016" spans="2:4" ht="12.75" x14ac:dyDescent="0.2">
      <c r="B1016" s="72"/>
      <c r="C1016" s="72"/>
      <c r="D1016" s="72"/>
    </row>
    <row r="1017" spans="2:4" ht="12.75" x14ac:dyDescent="0.2">
      <c r="B1017" s="72"/>
      <c r="C1017" s="72"/>
      <c r="D1017" s="72"/>
    </row>
    <row r="1018" spans="2:4" ht="12.75" x14ac:dyDescent="0.2">
      <c r="B1018" s="72"/>
      <c r="C1018" s="72"/>
      <c r="D1018" s="72"/>
    </row>
    <row r="1019" spans="2:4" ht="12.75" x14ac:dyDescent="0.2">
      <c r="B1019" s="72"/>
      <c r="C1019" s="72"/>
      <c r="D1019" s="72"/>
    </row>
    <row r="1020" spans="2:4" ht="12.75" x14ac:dyDescent="0.2">
      <c r="B1020" s="72"/>
      <c r="C1020" s="72"/>
      <c r="D1020" s="72"/>
    </row>
    <row r="1021" spans="2:4" ht="12.75" x14ac:dyDescent="0.2">
      <c r="B1021" s="72"/>
      <c r="C1021" s="72"/>
      <c r="D1021" s="72"/>
    </row>
    <row r="1022" spans="2:4" ht="12.75" x14ac:dyDescent="0.2">
      <c r="B1022" s="72"/>
      <c r="C1022" s="72"/>
      <c r="D1022" s="72"/>
    </row>
    <row r="1023" spans="2:4" ht="12.75" x14ac:dyDescent="0.2">
      <c r="B1023" s="72"/>
      <c r="C1023" s="72"/>
      <c r="D1023" s="72"/>
    </row>
    <row r="1024" spans="2:4" ht="12.75" x14ac:dyDescent="0.2">
      <c r="B1024" s="72"/>
      <c r="C1024" s="72"/>
      <c r="D1024" s="72"/>
    </row>
    <row r="1025" spans="2:4" ht="12.75" x14ac:dyDescent="0.2">
      <c r="B1025" s="72"/>
      <c r="C1025" s="72"/>
      <c r="D1025" s="72"/>
    </row>
    <row r="1026" spans="2:4" ht="12.75" x14ac:dyDescent="0.2">
      <c r="B1026" s="72"/>
      <c r="C1026" s="72"/>
      <c r="D1026" s="72"/>
    </row>
    <row r="1027" spans="2:4" ht="12.75" x14ac:dyDescent="0.2">
      <c r="B1027" s="72"/>
      <c r="C1027" s="72"/>
      <c r="D1027" s="72"/>
    </row>
    <row r="1028" spans="2:4" ht="12.75" x14ac:dyDescent="0.2">
      <c r="B1028" s="72"/>
      <c r="C1028" s="72"/>
      <c r="D1028" s="72"/>
    </row>
    <row r="1029" spans="2:4" ht="12.75" x14ac:dyDescent="0.2">
      <c r="B1029" s="72"/>
      <c r="C1029" s="72"/>
      <c r="D1029" s="72"/>
    </row>
    <row r="1030" spans="2:4" ht="12.75" x14ac:dyDescent="0.2">
      <c r="B1030" s="72"/>
      <c r="C1030" s="72"/>
      <c r="D1030" s="72"/>
    </row>
    <row r="1031" spans="2:4" ht="12.75" x14ac:dyDescent="0.2">
      <c r="B1031" s="72"/>
      <c r="C1031" s="72"/>
      <c r="D1031" s="72"/>
    </row>
    <row r="1032" spans="2:4" ht="12.75" x14ac:dyDescent="0.2">
      <c r="B1032" s="72"/>
      <c r="C1032" s="72"/>
      <c r="D1032" s="72"/>
    </row>
    <row r="1033" spans="2:4" ht="12.75" x14ac:dyDescent="0.2">
      <c r="B1033" s="72"/>
      <c r="C1033" s="72"/>
      <c r="D1033" s="72"/>
    </row>
    <row r="1034" spans="2:4" ht="12.75" x14ac:dyDescent="0.2">
      <c r="B1034" s="72"/>
      <c r="C1034" s="72"/>
      <c r="D1034" s="72"/>
    </row>
    <row r="1035" spans="2:4" ht="12.75" x14ac:dyDescent="0.2">
      <c r="B1035" s="72"/>
      <c r="C1035" s="72"/>
      <c r="D1035" s="72"/>
    </row>
    <row r="1036" spans="2:4" ht="12.75" x14ac:dyDescent="0.2">
      <c r="B1036" s="72"/>
      <c r="C1036" s="72"/>
      <c r="D1036" s="72"/>
    </row>
    <row r="1037" spans="2:4" ht="12.75" x14ac:dyDescent="0.2">
      <c r="B1037" s="72"/>
      <c r="C1037" s="72"/>
      <c r="D1037" s="72"/>
    </row>
    <row r="1038" spans="2:4" ht="12.75" x14ac:dyDescent="0.2">
      <c r="B1038" s="72"/>
      <c r="C1038" s="72"/>
      <c r="D1038" s="72"/>
    </row>
    <row r="1039" spans="2:4" ht="12.75" x14ac:dyDescent="0.2">
      <c r="B1039" s="72"/>
      <c r="C1039" s="72"/>
      <c r="D1039" s="72"/>
    </row>
    <row r="1040" spans="2:4" ht="12.75" x14ac:dyDescent="0.2">
      <c r="B1040" s="72"/>
      <c r="C1040" s="72"/>
      <c r="D1040" s="72"/>
    </row>
    <row r="1041" spans="2:4" ht="12.75" x14ac:dyDescent="0.2">
      <c r="B1041" s="72"/>
      <c r="C1041" s="72"/>
      <c r="D1041" s="72"/>
    </row>
    <row r="1042" spans="2:4" ht="12.75" x14ac:dyDescent="0.2">
      <c r="B1042" s="72"/>
      <c r="C1042" s="72"/>
      <c r="D1042" s="72"/>
    </row>
    <row r="1043" spans="2:4" ht="12.75" x14ac:dyDescent="0.2">
      <c r="B1043" s="72"/>
      <c r="C1043" s="72"/>
      <c r="D1043" s="72"/>
    </row>
    <row r="1044" spans="2:4" ht="12.75" x14ac:dyDescent="0.2">
      <c r="B1044" s="72"/>
      <c r="C1044" s="72"/>
      <c r="D1044" s="72"/>
    </row>
    <row r="1045" spans="2:4" ht="12.75" x14ac:dyDescent="0.2">
      <c r="B1045" s="72"/>
      <c r="C1045" s="72"/>
      <c r="D1045" s="72"/>
    </row>
    <row r="1046" spans="2:4" ht="12.75" x14ac:dyDescent="0.2">
      <c r="B1046" s="72"/>
      <c r="C1046" s="72"/>
      <c r="D1046" s="72"/>
    </row>
    <row r="1047" spans="2:4" ht="12.75" x14ac:dyDescent="0.2">
      <c r="B1047" s="72"/>
      <c r="C1047" s="72"/>
      <c r="D1047" s="72"/>
    </row>
    <row r="1048" spans="2:4" ht="12.75" x14ac:dyDescent="0.2">
      <c r="B1048" s="72"/>
      <c r="C1048" s="72"/>
      <c r="D1048" s="72"/>
    </row>
    <row r="1049" spans="2:4" ht="12.75" x14ac:dyDescent="0.2">
      <c r="B1049" s="72"/>
      <c r="C1049" s="72"/>
      <c r="D1049" s="72"/>
    </row>
    <row r="1050" spans="2:4" ht="12.75" x14ac:dyDescent="0.2">
      <c r="B1050" s="72"/>
      <c r="C1050" s="72"/>
      <c r="D1050" s="72"/>
    </row>
    <row r="1051" spans="2:4" ht="12.75" x14ac:dyDescent="0.2">
      <c r="B1051" s="72"/>
      <c r="C1051" s="72"/>
      <c r="D1051" s="72"/>
    </row>
    <row r="1052" spans="2:4" ht="12.75" x14ac:dyDescent="0.2">
      <c r="B1052" s="72"/>
      <c r="C1052" s="72"/>
      <c r="D1052" s="72"/>
    </row>
    <row r="1053" spans="2:4" ht="12.75" x14ac:dyDescent="0.2">
      <c r="B1053" s="72"/>
      <c r="C1053" s="72"/>
      <c r="D1053" s="72"/>
    </row>
    <row r="1054" spans="2:4" ht="12.75" x14ac:dyDescent="0.2">
      <c r="B1054" s="72"/>
      <c r="C1054" s="72"/>
      <c r="D1054" s="72"/>
    </row>
    <row r="1055" spans="2:4" ht="12.75" x14ac:dyDescent="0.2">
      <c r="B1055" s="72"/>
      <c r="C1055" s="72"/>
      <c r="D1055" s="72"/>
    </row>
    <row r="1056" spans="2:4" ht="12.75" x14ac:dyDescent="0.2">
      <c r="B1056" s="72"/>
      <c r="C1056" s="72"/>
      <c r="D1056" s="72"/>
    </row>
    <row r="1057" spans="2:4" ht="12.75" x14ac:dyDescent="0.2">
      <c r="B1057" s="72"/>
      <c r="C1057" s="72"/>
      <c r="D1057" s="72"/>
    </row>
    <row r="1058" spans="2:4" ht="12.75" x14ac:dyDescent="0.2">
      <c r="B1058" s="72"/>
      <c r="C1058" s="72"/>
      <c r="D1058" s="72"/>
    </row>
    <row r="1059" spans="2:4" ht="12.75" x14ac:dyDescent="0.2">
      <c r="B1059" s="72"/>
      <c r="C1059" s="72"/>
      <c r="D1059" s="72"/>
    </row>
    <row r="1060" spans="2:4" ht="12.75" x14ac:dyDescent="0.2">
      <c r="B1060" s="72"/>
      <c r="C1060" s="72"/>
      <c r="D1060" s="72"/>
    </row>
    <row r="1061" spans="2:4" ht="12.75" x14ac:dyDescent="0.2">
      <c r="B1061" s="72"/>
      <c r="C1061" s="72"/>
      <c r="D1061" s="72"/>
    </row>
    <row r="1062" spans="2:4" ht="12.75" x14ac:dyDescent="0.2">
      <c r="B1062" s="72"/>
      <c r="C1062" s="72"/>
      <c r="D1062" s="72"/>
    </row>
    <row r="1063" spans="2:4" ht="12.75" x14ac:dyDescent="0.2">
      <c r="B1063" s="72"/>
      <c r="C1063" s="72"/>
      <c r="D1063" s="72"/>
    </row>
    <row r="1064" spans="2:4" ht="12.75" x14ac:dyDescent="0.2">
      <c r="B1064" s="72"/>
      <c r="C1064" s="72"/>
      <c r="D1064" s="72"/>
    </row>
    <row r="1065" spans="2:4" ht="12.75" x14ac:dyDescent="0.2">
      <c r="B1065" s="72"/>
      <c r="C1065" s="72"/>
      <c r="D1065" s="72"/>
    </row>
    <row r="1066" spans="2:4" ht="12.75" x14ac:dyDescent="0.2">
      <c r="B1066" s="72"/>
      <c r="C1066" s="72"/>
      <c r="D1066" s="72"/>
    </row>
    <row r="1067" spans="2:4" ht="12.75" x14ac:dyDescent="0.2">
      <c r="B1067" s="72"/>
      <c r="C1067" s="72"/>
      <c r="D1067" s="72"/>
    </row>
    <row r="1068" spans="2:4" ht="12.75" x14ac:dyDescent="0.2">
      <c r="B1068" s="72"/>
      <c r="C1068" s="72"/>
      <c r="D1068" s="72"/>
    </row>
    <row r="1069" spans="2:4" ht="12.75" x14ac:dyDescent="0.2">
      <c r="B1069" s="72"/>
      <c r="C1069" s="72"/>
      <c r="D1069" s="72"/>
    </row>
    <row r="1070" spans="2:4" ht="12.75" x14ac:dyDescent="0.2">
      <c r="B1070" s="72"/>
      <c r="C1070" s="72"/>
      <c r="D1070" s="72"/>
    </row>
    <row r="1071" spans="2:4" ht="12.75" x14ac:dyDescent="0.2">
      <c r="B1071" s="72"/>
      <c r="C1071" s="72"/>
      <c r="D1071" s="72"/>
    </row>
    <row r="1072" spans="2:4" ht="12.75" x14ac:dyDescent="0.2">
      <c r="B1072" s="72"/>
      <c r="C1072" s="72"/>
      <c r="D1072" s="72"/>
    </row>
    <row r="1073" spans="2:4" ht="12.75" x14ac:dyDescent="0.2">
      <c r="B1073" s="72"/>
      <c r="C1073" s="72"/>
      <c r="D1073" s="72"/>
    </row>
    <row r="1074" spans="2:4" ht="12.75" x14ac:dyDescent="0.2">
      <c r="B1074" s="72"/>
      <c r="C1074" s="72"/>
      <c r="D1074" s="72"/>
    </row>
    <row r="1075" spans="2:4" ht="12.75" x14ac:dyDescent="0.2">
      <c r="B1075" s="72"/>
      <c r="C1075" s="72"/>
      <c r="D1075" s="72"/>
    </row>
    <row r="1076" spans="2:4" ht="12.75" x14ac:dyDescent="0.2">
      <c r="B1076" s="72"/>
      <c r="C1076" s="72"/>
      <c r="D1076" s="72"/>
    </row>
    <row r="1077" spans="2:4" ht="12.75" x14ac:dyDescent="0.2">
      <c r="B1077" s="72"/>
      <c r="C1077" s="72"/>
      <c r="D1077" s="72"/>
    </row>
    <row r="1078" spans="2:4" ht="12.75" x14ac:dyDescent="0.2">
      <c r="B1078" s="72"/>
      <c r="C1078" s="72"/>
      <c r="D1078" s="72"/>
    </row>
    <row r="1079" spans="2:4" ht="12.75" x14ac:dyDescent="0.2">
      <c r="B1079" s="72"/>
      <c r="C1079" s="72"/>
      <c r="D1079" s="72"/>
    </row>
    <row r="1080" spans="2:4" ht="12.75" x14ac:dyDescent="0.2">
      <c r="B1080" s="72"/>
      <c r="C1080" s="72"/>
      <c r="D1080" s="72"/>
    </row>
    <row r="1081" spans="2:4" ht="12.75" x14ac:dyDescent="0.2">
      <c r="B1081" s="72"/>
      <c r="C1081" s="72"/>
      <c r="D1081" s="72"/>
    </row>
    <row r="1082" spans="2:4" ht="12.75" x14ac:dyDescent="0.2">
      <c r="B1082" s="72"/>
      <c r="C1082" s="72"/>
      <c r="D1082" s="72"/>
    </row>
    <row r="1083" spans="2:4" ht="12.75" x14ac:dyDescent="0.2">
      <c r="B1083" s="72"/>
      <c r="C1083" s="72"/>
      <c r="D1083" s="72"/>
    </row>
    <row r="1084" spans="2:4" ht="12.75" x14ac:dyDescent="0.2">
      <c r="B1084" s="72"/>
      <c r="C1084" s="72"/>
      <c r="D1084" s="72"/>
    </row>
    <row r="1085" spans="2:4" ht="12.75" x14ac:dyDescent="0.2">
      <c r="B1085" s="72"/>
      <c r="C1085" s="72"/>
      <c r="D1085" s="72"/>
    </row>
    <row r="1086" spans="2:4" ht="12.75" x14ac:dyDescent="0.2">
      <c r="B1086" s="72"/>
      <c r="C1086" s="72"/>
      <c r="D1086" s="72"/>
    </row>
    <row r="1087" spans="2:4" ht="12.75" x14ac:dyDescent="0.2">
      <c r="B1087" s="72"/>
      <c r="C1087" s="72"/>
      <c r="D1087" s="72"/>
    </row>
    <row r="1088" spans="2:4" ht="12.75" x14ac:dyDescent="0.2">
      <c r="B1088" s="72"/>
      <c r="C1088" s="72"/>
      <c r="D1088" s="72"/>
    </row>
    <row r="1089" spans="2:4" ht="12.75" x14ac:dyDescent="0.2">
      <c r="B1089" s="72"/>
      <c r="C1089" s="72"/>
      <c r="D1089" s="72"/>
    </row>
    <row r="1090" spans="2:4" ht="12.75" x14ac:dyDescent="0.2">
      <c r="B1090" s="72"/>
      <c r="C1090" s="72"/>
      <c r="D1090" s="72"/>
    </row>
    <row r="1091" spans="2:4" ht="12.75" x14ac:dyDescent="0.2">
      <c r="B1091" s="72"/>
      <c r="C1091" s="72"/>
      <c r="D1091" s="72"/>
    </row>
    <row r="1092" spans="2:4" ht="12.75" x14ac:dyDescent="0.2">
      <c r="B1092" s="72"/>
      <c r="C1092" s="72"/>
      <c r="D1092" s="72"/>
    </row>
    <row r="1093" spans="2:4" ht="12.75" x14ac:dyDescent="0.2">
      <c r="B1093" s="72"/>
      <c r="C1093" s="72"/>
      <c r="D1093" s="72"/>
    </row>
    <row r="1094" spans="2:4" ht="12.75" x14ac:dyDescent="0.2">
      <c r="B1094" s="72"/>
      <c r="C1094" s="72"/>
      <c r="D1094" s="72"/>
    </row>
    <row r="1095" spans="2:4" ht="12.75" x14ac:dyDescent="0.2">
      <c r="B1095" s="72"/>
      <c r="C1095" s="72"/>
      <c r="D1095" s="72"/>
    </row>
    <row r="1096" spans="2:4" ht="12.75" x14ac:dyDescent="0.2">
      <c r="B1096" s="72"/>
      <c r="C1096" s="72"/>
      <c r="D1096" s="72"/>
    </row>
    <row r="1097" spans="2:4" ht="12.75" x14ac:dyDescent="0.2">
      <c r="B1097" s="72"/>
      <c r="C1097" s="72"/>
      <c r="D1097" s="72"/>
    </row>
    <row r="1098" spans="2:4" ht="12.75" x14ac:dyDescent="0.2">
      <c r="B1098" s="72"/>
      <c r="C1098" s="72"/>
      <c r="D1098" s="72"/>
    </row>
    <row r="1099" spans="2:4" ht="12.75" x14ac:dyDescent="0.2">
      <c r="B1099" s="72"/>
      <c r="C1099" s="72"/>
      <c r="D1099" s="72"/>
    </row>
    <row r="1100" spans="2:4" ht="12.75" x14ac:dyDescent="0.2">
      <c r="B1100" s="72"/>
      <c r="C1100" s="72"/>
      <c r="D1100" s="72"/>
    </row>
    <row r="1101" spans="2:4" ht="12.75" x14ac:dyDescent="0.2">
      <c r="B1101" s="72"/>
      <c r="C1101" s="72"/>
      <c r="D1101" s="72"/>
    </row>
    <row r="1102" spans="2:4" ht="12.75" x14ac:dyDescent="0.2">
      <c r="B1102" s="72"/>
      <c r="C1102" s="72"/>
      <c r="D1102" s="72"/>
    </row>
    <row r="1103" spans="2:4" ht="12.75" x14ac:dyDescent="0.2">
      <c r="B1103" s="72"/>
      <c r="C1103" s="72"/>
      <c r="D1103" s="72"/>
    </row>
    <row r="1104" spans="2:4" ht="12.75" x14ac:dyDescent="0.2">
      <c r="B1104" s="72"/>
      <c r="C1104" s="72"/>
      <c r="D1104" s="72"/>
    </row>
    <row r="1105" spans="2:4" ht="12.75" x14ac:dyDescent="0.2">
      <c r="B1105" s="72"/>
      <c r="C1105" s="72"/>
      <c r="D1105" s="72"/>
    </row>
    <row r="1106" spans="2:4" ht="12.75" x14ac:dyDescent="0.2">
      <c r="B1106" s="72"/>
      <c r="C1106" s="72"/>
      <c r="D1106" s="72"/>
    </row>
    <row r="1107" spans="2:4" ht="12.75" x14ac:dyDescent="0.2">
      <c r="B1107" s="72"/>
      <c r="C1107" s="72"/>
      <c r="D1107" s="72"/>
    </row>
    <row r="1108" spans="2:4" ht="12.75" x14ac:dyDescent="0.2">
      <c r="B1108" s="72"/>
      <c r="C1108" s="72"/>
      <c r="D1108" s="72"/>
    </row>
    <row r="1109" spans="2:4" ht="12.75" x14ac:dyDescent="0.2">
      <c r="B1109" s="72"/>
      <c r="C1109" s="72"/>
      <c r="D1109" s="72"/>
    </row>
    <row r="1110" spans="2:4" ht="12.75" x14ac:dyDescent="0.2">
      <c r="B1110" s="72"/>
      <c r="C1110" s="72"/>
      <c r="D1110" s="72"/>
    </row>
    <row r="1111" spans="2:4" ht="12.75" x14ac:dyDescent="0.2">
      <c r="B1111" s="72"/>
      <c r="C1111" s="72"/>
      <c r="D1111" s="72"/>
    </row>
    <row r="1112" spans="2:4" ht="12.75" x14ac:dyDescent="0.2">
      <c r="B1112" s="72"/>
      <c r="C1112" s="72"/>
      <c r="D1112" s="72"/>
    </row>
    <row r="1113" spans="2:4" ht="12.75" x14ac:dyDescent="0.2">
      <c r="B1113" s="72"/>
      <c r="C1113" s="72"/>
      <c r="D1113" s="72"/>
    </row>
    <row r="1114" spans="2:4" ht="12.75" x14ac:dyDescent="0.2">
      <c r="B1114" s="72"/>
      <c r="C1114" s="72"/>
      <c r="D1114" s="72"/>
    </row>
    <row r="1115" spans="2:4" ht="12.75" x14ac:dyDescent="0.2">
      <c r="B1115" s="72"/>
      <c r="C1115" s="72"/>
      <c r="D1115" s="72"/>
    </row>
    <row r="1116" spans="2:4" ht="12.75" x14ac:dyDescent="0.2">
      <c r="B1116" s="72"/>
      <c r="C1116" s="72"/>
      <c r="D1116" s="72"/>
    </row>
    <row r="1117" spans="2:4" ht="12.75" x14ac:dyDescent="0.2">
      <c r="B1117" s="72"/>
      <c r="C1117" s="72"/>
      <c r="D1117" s="72"/>
    </row>
    <row r="1118" spans="2:4" ht="12.75" x14ac:dyDescent="0.2">
      <c r="B1118" s="72"/>
      <c r="C1118" s="72"/>
      <c r="D1118" s="72"/>
    </row>
    <row r="1119" spans="2:4" ht="12.75" x14ac:dyDescent="0.2">
      <c r="B1119" s="72"/>
      <c r="C1119" s="72"/>
      <c r="D1119" s="72"/>
    </row>
    <row r="1120" spans="2:4" ht="12.75" x14ac:dyDescent="0.2">
      <c r="B1120" s="72"/>
      <c r="C1120" s="72"/>
      <c r="D1120" s="72"/>
    </row>
    <row r="1121" spans="2:4" ht="12.75" x14ac:dyDescent="0.2">
      <c r="B1121" s="72"/>
      <c r="C1121" s="72"/>
      <c r="D1121" s="72"/>
    </row>
    <row r="1122" spans="2:4" ht="12.75" x14ac:dyDescent="0.2">
      <c r="B1122" s="72"/>
      <c r="C1122" s="72"/>
      <c r="D1122" s="72"/>
    </row>
    <row r="1123" spans="2:4" ht="12.75" x14ac:dyDescent="0.2">
      <c r="B1123" s="72"/>
      <c r="C1123" s="72"/>
      <c r="D1123" s="72"/>
    </row>
    <row r="1124" spans="2:4" ht="12.75" x14ac:dyDescent="0.2">
      <c r="B1124" s="72"/>
      <c r="C1124" s="72"/>
      <c r="D1124" s="72"/>
    </row>
    <row r="1125" spans="2:4" ht="12.75" x14ac:dyDescent="0.2">
      <c r="B1125" s="72"/>
      <c r="C1125" s="72"/>
      <c r="D1125" s="72"/>
    </row>
    <row r="1126" spans="2:4" ht="12.75" x14ac:dyDescent="0.2">
      <c r="B1126" s="72"/>
      <c r="C1126" s="72"/>
      <c r="D1126" s="72"/>
    </row>
    <row r="1127" spans="2:4" ht="12.75" x14ac:dyDescent="0.2">
      <c r="B1127" s="72"/>
      <c r="C1127" s="72"/>
      <c r="D1127" s="72"/>
    </row>
    <row r="1128" spans="2:4" ht="12.75" x14ac:dyDescent="0.2">
      <c r="B1128" s="72"/>
      <c r="C1128" s="72"/>
      <c r="D1128" s="72"/>
    </row>
    <row r="1129" spans="2:4" ht="12.75" x14ac:dyDescent="0.2">
      <c r="B1129" s="72"/>
      <c r="C1129" s="72"/>
      <c r="D1129" s="72"/>
    </row>
    <row r="1130" spans="2:4" ht="12.75" x14ac:dyDescent="0.2">
      <c r="B1130" s="72"/>
      <c r="C1130" s="72"/>
      <c r="D1130" s="72"/>
    </row>
    <row r="1131" spans="2:4" ht="12.75" x14ac:dyDescent="0.2">
      <c r="B1131" s="72"/>
      <c r="C1131" s="72"/>
      <c r="D1131" s="72"/>
    </row>
    <row r="1132" spans="2:4" ht="12.75" x14ac:dyDescent="0.2">
      <c r="B1132" s="72"/>
      <c r="C1132" s="72"/>
      <c r="D1132" s="72"/>
    </row>
    <row r="1133" spans="2:4" ht="12.75" x14ac:dyDescent="0.2">
      <c r="B1133" s="72"/>
      <c r="C1133" s="72"/>
      <c r="D1133" s="72"/>
    </row>
    <row r="1134" spans="2:4" ht="12.75" x14ac:dyDescent="0.2">
      <c r="B1134" s="72"/>
      <c r="C1134" s="72"/>
      <c r="D1134" s="72"/>
    </row>
    <row r="1135" spans="2:4" ht="12.75" x14ac:dyDescent="0.2">
      <c r="B1135" s="72"/>
      <c r="C1135" s="72"/>
      <c r="D1135" s="72"/>
    </row>
    <row r="1136" spans="2:4" ht="12.75" x14ac:dyDescent="0.2">
      <c r="B1136" s="72"/>
      <c r="C1136" s="72"/>
      <c r="D1136" s="72"/>
    </row>
    <row r="1137" spans="2:4" ht="12.75" x14ac:dyDescent="0.2">
      <c r="B1137" s="72"/>
      <c r="C1137" s="72"/>
      <c r="D1137" s="72"/>
    </row>
    <row r="1138" spans="2:4" ht="12.75" x14ac:dyDescent="0.2">
      <c r="B1138" s="72"/>
      <c r="C1138" s="72"/>
      <c r="D1138" s="72"/>
    </row>
    <row r="1139" spans="2:4" ht="12.75" x14ac:dyDescent="0.2">
      <c r="B1139" s="72"/>
      <c r="C1139" s="72"/>
      <c r="D1139" s="72"/>
    </row>
    <row r="1140" spans="2:4" ht="12.75" x14ac:dyDescent="0.2">
      <c r="B1140" s="72"/>
      <c r="C1140" s="72"/>
      <c r="D1140" s="72"/>
    </row>
    <row r="1141" spans="2:4" ht="12.75" x14ac:dyDescent="0.2">
      <c r="B1141" s="72"/>
      <c r="C1141" s="72"/>
      <c r="D1141" s="72"/>
    </row>
    <row r="1142" spans="2:4" ht="12.75" x14ac:dyDescent="0.2">
      <c r="B1142" s="72"/>
      <c r="C1142" s="72"/>
      <c r="D1142" s="72"/>
    </row>
    <row r="1143" spans="2:4" ht="12.75" x14ac:dyDescent="0.2">
      <c r="B1143" s="72"/>
      <c r="C1143" s="72"/>
      <c r="D1143" s="72"/>
    </row>
    <row r="1144" spans="2:4" ht="12.75" x14ac:dyDescent="0.2">
      <c r="B1144" s="72"/>
      <c r="C1144" s="72"/>
      <c r="D1144" s="72"/>
    </row>
    <row r="1145" spans="2:4" ht="12.75" x14ac:dyDescent="0.2">
      <c r="B1145" s="72"/>
      <c r="C1145" s="72"/>
      <c r="D1145" s="72"/>
    </row>
    <row r="1146" spans="2:4" ht="12.75" x14ac:dyDescent="0.2">
      <c r="B1146" s="72"/>
      <c r="C1146" s="72"/>
      <c r="D1146" s="72"/>
    </row>
    <row r="1147" spans="2:4" ht="12.75" x14ac:dyDescent="0.2">
      <c r="B1147" s="72"/>
      <c r="C1147" s="72"/>
      <c r="D1147" s="72"/>
    </row>
    <row r="1148" spans="2:4" ht="12.75" x14ac:dyDescent="0.2">
      <c r="B1148" s="72"/>
      <c r="C1148" s="72"/>
      <c r="D1148" s="72"/>
    </row>
    <row r="1149" spans="2:4" ht="12.75" x14ac:dyDescent="0.2">
      <c r="B1149" s="72"/>
      <c r="C1149" s="72"/>
      <c r="D1149" s="72"/>
    </row>
    <row r="1150" spans="2:4" ht="12.75" x14ac:dyDescent="0.2">
      <c r="B1150" s="72"/>
      <c r="C1150" s="72"/>
      <c r="D1150" s="72"/>
    </row>
    <row r="1151" spans="2:4" ht="12.75" x14ac:dyDescent="0.2">
      <c r="B1151" s="72"/>
      <c r="C1151" s="72"/>
      <c r="D1151" s="72"/>
    </row>
    <row r="1152" spans="2:4" ht="12.75" x14ac:dyDescent="0.2">
      <c r="B1152" s="72"/>
      <c r="C1152" s="72"/>
      <c r="D1152" s="72"/>
    </row>
    <row r="1153" spans="2:4" ht="12.75" x14ac:dyDescent="0.2">
      <c r="B1153" s="72"/>
      <c r="C1153" s="72"/>
      <c r="D1153" s="72"/>
    </row>
    <row r="1154" spans="2:4" ht="12.75" x14ac:dyDescent="0.2">
      <c r="B1154" s="72"/>
      <c r="C1154" s="72"/>
      <c r="D1154" s="72"/>
    </row>
    <row r="1155" spans="2:4" ht="12.75" x14ac:dyDescent="0.2">
      <c r="B1155" s="72"/>
      <c r="C1155" s="72"/>
      <c r="D1155" s="72"/>
    </row>
    <row r="1156" spans="2:4" ht="12.75" x14ac:dyDescent="0.2">
      <c r="B1156" s="72"/>
      <c r="C1156" s="72"/>
      <c r="D1156" s="72"/>
    </row>
    <row r="1157" spans="2:4" ht="12.75" x14ac:dyDescent="0.2">
      <c r="B1157" s="72"/>
      <c r="C1157" s="72"/>
      <c r="D1157" s="72"/>
    </row>
    <row r="1158" spans="2:4" ht="12.75" x14ac:dyDescent="0.2">
      <c r="B1158" s="72"/>
      <c r="C1158" s="72"/>
      <c r="D1158" s="72"/>
    </row>
    <row r="1159" spans="2:4" ht="12.75" x14ac:dyDescent="0.2">
      <c r="B1159" s="72"/>
      <c r="C1159" s="72"/>
      <c r="D1159" s="72"/>
    </row>
    <row r="1160" spans="2:4" ht="12.75" x14ac:dyDescent="0.2">
      <c r="B1160" s="72"/>
      <c r="C1160" s="72"/>
      <c r="D1160" s="72"/>
    </row>
    <row r="1161" spans="2:4" ht="12.75" x14ac:dyDescent="0.2">
      <c r="B1161" s="72"/>
      <c r="C1161" s="72"/>
      <c r="D1161" s="72"/>
    </row>
    <row r="1162" spans="2:4" ht="12.75" x14ac:dyDescent="0.2">
      <c r="B1162" s="72"/>
      <c r="C1162" s="72"/>
      <c r="D1162" s="72"/>
    </row>
    <row r="1163" spans="2:4" ht="12.75" x14ac:dyDescent="0.2">
      <c r="B1163" s="72"/>
      <c r="C1163" s="72"/>
      <c r="D1163" s="72"/>
    </row>
    <row r="1164" spans="2:4" ht="12.75" x14ac:dyDescent="0.2">
      <c r="B1164" s="72"/>
      <c r="C1164" s="72"/>
      <c r="D1164" s="72"/>
    </row>
    <row r="1165" spans="2:4" ht="12.75" x14ac:dyDescent="0.2">
      <c r="B1165" s="72"/>
      <c r="C1165" s="72"/>
      <c r="D1165" s="72"/>
    </row>
    <row r="1166" spans="2:4" ht="12.75" x14ac:dyDescent="0.2">
      <c r="B1166" s="72"/>
      <c r="C1166" s="72"/>
      <c r="D1166" s="72"/>
    </row>
    <row r="1167" spans="2:4" ht="12.75" x14ac:dyDescent="0.2">
      <c r="B1167" s="72"/>
      <c r="C1167" s="72"/>
      <c r="D1167" s="72"/>
    </row>
    <row r="1168" spans="2:4" ht="12.75" x14ac:dyDescent="0.2">
      <c r="B1168" s="72"/>
      <c r="C1168" s="72"/>
      <c r="D1168" s="72"/>
    </row>
    <row r="1169" spans="2:4" ht="12.75" x14ac:dyDescent="0.2">
      <c r="B1169" s="72"/>
      <c r="C1169" s="72"/>
      <c r="D1169" s="72"/>
    </row>
    <row r="1170" spans="2:4" ht="12.75" x14ac:dyDescent="0.2">
      <c r="B1170" s="72"/>
      <c r="C1170" s="72"/>
      <c r="D1170" s="72"/>
    </row>
    <row r="1171" spans="2:4" ht="12.75" x14ac:dyDescent="0.2">
      <c r="B1171" s="72"/>
      <c r="C1171" s="72"/>
      <c r="D1171" s="72"/>
    </row>
    <row r="1172" spans="2:4" ht="12.75" x14ac:dyDescent="0.2">
      <c r="B1172" s="72"/>
      <c r="C1172" s="72"/>
      <c r="D1172" s="72"/>
    </row>
    <row r="1173" spans="2:4" ht="12.75" x14ac:dyDescent="0.2">
      <c r="B1173" s="72"/>
      <c r="C1173" s="72"/>
      <c r="D1173" s="72"/>
    </row>
    <row r="1174" spans="2:4" ht="12.75" x14ac:dyDescent="0.2">
      <c r="B1174" s="72"/>
      <c r="C1174" s="72"/>
      <c r="D1174" s="72"/>
    </row>
    <row r="1175" spans="2:4" ht="12.75" x14ac:dyDescent="0.2">
      <c r="B1175" s="72"/>
      <c r="C1175" s="72"/>
      <c r="D1175" s="72"/>
    </row>
    <row r="1176" spans="2:4" ht="12.75" x14ac:dyDescent="0.2">
      <c r="B1176" s="72"/>
      <c r="C1176" s="72"/>
      <c r="D1176" s="72"/>
    </row>
    <row r="1177" spans="2:4" ht="12.75" x14ac:dyDescent="0.2">
      <c r="B1177" s="72"/>
      <c r="C1177" s="72"/>
      <c r="D1177" s="72"/>
    </row>
    <row r="1178" spans="2:4" ht="12.75" x14ac:dyDescent="0.2">
      <c r="B1178" s="72"/>
      <c r="C1178" s="72"/>
      <c r="D1178" s="72"/>
    </row>
    <row r="1179" spans="2:4" ht="12.75" x14ac:dyDescent="0.2">
      <c r="B1179" s="72"/>
      <c r="C1179" s="72"/>
      <c r="D1179" s="72"/>
    </row>
    <row r="1180" spans="2:4" ht="12.75" x14ac:dyDescent="0.2">
      <c r="B1180" s="72"/>
      <c r="C1180" s="72"/>
      <c r="D1180" s="72"/>
    </row>
    <row r="1181" spans="2:4" ht="12.75" x14ac:dyDescent="0.2">
      <c r="B1181" s="72"/>
      <c r="C1181" s="72"/>
      <c r="D1181" s="72"/>
    </row>
    <row r="1182" spans="2:4" ht="12.75" x14ac:dyDescent="0.2">
      <c r="B1182" s="72"/>
      <c r="C1182" s="72"/>
      <c r="D1182" s="72"/>
    </row>
    <row r="1183" spans="2:4" ht="12.75" x14ac:dyDescent="0.2">
      <c r="B1183" s="72"/>
      <c r="C1183" s="72"/>
      <c r="D1183" s="72"/>
    </row>
    <row r="1184" spans="2:4" ht="12.75" x14ac:dyDescent="0.2">
      <c r="B1184" s="72"/>
      <c r="C1184" s="72"/>
      <c r="D1184" s="72"/>
    </row>
    <row r="1185" spans="2:4" ht="12.75" x14ac:dyDescent="0.2">
      <c r="B1185" s="72"/>
      <c r="C1185" s="72"/>
      <c r="D1185" s="72"/>
    </row>
    <row r="1186" spans="2:4" ht="12.75" x14ac:dyDescent="0.2">
      <c r="B1186" s="72"/>
      <c r="C1186" s="72"/>
      <c r="D1186" s="72"/>
    </row>
    <row r="1187" spans="2:4" ht="12.75" x14ac:dyDescent="0.2">
      <c r="B1187" s="72"/>
      <c r="C1187" s="72"/>
      <c r="D1187" s="72"/>
    </row>
    <row r="1188" spans="2:4" ht="12.75" x14ac:dyDescent="0.2">
      <c r="B1188" s="72"/>
      <c r="C1188" s="72"/>
      <c r="D1188" s="72"/>
    </row>
    <row r="1189" spans="2:4" ht="12.75" x14ac:dyDescent="0.2">
      <c r="B1189" s="72"/>
      <c r="C1189" s="72"/>
      <c r="D1189" s="72"/>
    </row>
    <row r="1190" spans="2:4" ht="12.75" x14ac:dyDescent="0.2">
      <c r="B1190" s="72"/>
      <c r="C1190" s="72"/>
      <c r="D1190" s="72"/>
    </row>
    <row r="1191" spans="2:4" ht="12.75" x14ac:dyDescent="0.2">
      <c r="B1191" s="72"/>
      <c r="C1191" s="72"/>
      <c r="D1191" s="72"/>
    </row>
    <row r="1192" spans="2:4" ht="12.75" x14ac:dyDescent="0.2">
      <c r="B1192" s="72"/>
      <c r="C1192" s="72"/>
      <c r="D1192" s="72"/>
    </row>
    <row r="1193" spans="2:4" ht="12.75" x14ac:dyDescent="0.2">
      <c r="B1193" s="72"/>
      <c r="C1193" s="72"/>
      <c r="D1193" s="72"/>
    </row>
    <row r="1194" spans="2:4" ht="12.75" x14ac:dyDescent="0.2">
      <c r="B1194" s="72"/>
      <c r="C1194" s="72"/>
      <c r="D1194" s="72"/>
    </row>
    <row r="1195" spans="2:4" ht="12.75" x14ac:dyDescent="0.2">
      <c r="B1195" s="72"/>
      <c r="C1195" s="72"/>
      <c r="D1195" s="72"/>
    </row>
    <row r="1196" spans="2:4" ht="12.75" x14ac:dyDescent="0.2">
      <c r="B1196" s="72"/>
      <c r="C1196" s="72"/>
      <c r="D1196" s="72"/>
    </row>
    <row r="1197" spans="2:4" ht="12.75" x14ac:dyDescent="0.2">
      <c r="B1197" s="72"/>
      <c r="C1197" s="72"/>
      <c r="D1197" s="72"/>
    </row>
    <row r="1198" spans="2:4" ht="12.75" x14ac:dyDescent="0.2">
      <c r="B1198" s="72"/>
      <c r="C1198" s="72"/>
      <c r="D1198" s="72"/>
    </row>
    <row r="1199" spans="2:4" ht="12.75" x14ac:dyDescent="0.2">
      <c r="B1199" s="72"/>
      <c r="C1199" s="72"/>
      <c r="D1199" s="72"/>
    </row>
    <row r="1200" spans="2:4" ht="12.75" x14ac:dyDescent="0.2">
      <c r="B1200" s="72"/>
      <c r="C1200" s="72"/>
      <c r="D1200" s="72"/>
    </row>
    <row r="1201" spans="2:4" ht="12.75" x14ac:dyDescent="0.2">
      <c r="B1201" s="72"/>
      <c r="C1201" s="72"/>
      <c r="D1201" s="72"/>
    </row>
    <row r="1202" spans="2:4" ht="12.75" x14ac:dyDescent="0.2">
      <c r="B1202" s="72"/>
      <c r="C1202" s="72"/>
      <c r="D1202" s="72"/>
    </row>
    <row r="1203" spans="2:4" ht="12.75" x14ac:dyDescent="0.2">
      <c r="B1203" s="72"/>
      <c r="C1203" s="72"/>
      <c r="D1203" s="72"/>
    </row>
    <row r="1204" spans="2:4" ht="12.75" x14ac:dyDescent="0.2">
      <c r="B1204" s="72"/>
      <c r="C1204" s="72"/>
      <c r="D1204" s="72"/>
    </row>
    <row r="1205" spans="2:4" ht="12.75" x14ac:dyDescent="0.2">
      <c r="B1205" s="72"/>
      <c r="C1205" s="72"/>
      <c r="D1205" s="72"/>
    </row>
    <row r="1206" spans="2:4" ht="12.75" x14ac:dyDescent="0.2">
      <c r="B1206" s="72"/>
      <c r="C1206" s="72"/>
      <c r="D1206" s="72"/>
    </row>
    <row r="1207" spans="2:4" ht="12.75" x14ac:dyDescent="0.2">
      <c r="B1207" s="72"/>
      <c r="C1207" s="72"/>
      <c r="D1207" s="72"/>
    </row>
    <row r="1208" spans="2:4" ht="12.75" x14ac:dyDescent="0.2">
      <c r="B1208" s="72"/>
      <c r="C1208" s="72"/>
      <c r="D1208" s="72"/>
    </row>
    <row r="1209" spans="2:4" ht="12.75" x14ac:dyDescent="0.2">
      <c r="B1209" s="72"/>
      <c r="C1209" s="72"/>
      <c r="D1209" s="72"/>
    </row>
    <row r="1210" spans="2:4" ht="12.75" x14ac:dyDescent="0.2">
      <c r="B1210" s="72"/>
      <c r="C1210" s="72"/>
      <c r="D1210" s="72"/>
    </row>
    <row r="1211" spans="2:4" ht="12.75" x14ac:dyDescent="0.2">
      <c r="B1211" s="72"/>
      <c r="C1211" s="72"/>
      <c r="D1211" s="72"/>
    </row>
    <row r="1212" spans="2:4" ht="12.75" x14ac:dyDescent="0.2">
      <c r="B1212" s="72"/>
      <c r="C1212" s="72"/>
      <c r="D1212" s="72"/>
    </row>
    <row r="1213" spans="2:4" ht="12.75" x14ac:dyDescent="0.2">
      <c r="B1213" s="72"/>
      <c r="C1213" s="72"/>
      <c r="D1213" s="72"/>
    </row>
    <row r="1214" spans="2:4" ht="12.75" x14ac:dyDescent="0.2">
      <c r="B1214" s="72"/>
      <c r="C1214" s="72"/>
      <c r="D1214" s="72"/>
    </row>
    <row r="1215" spans="2:4" ht="12.75" x14ac:dyDescent="0.2">
      <c r="B1215" s="72"/>
      <c r="C1215" s="72"/>
      <c r="D1215" s="72"/>
    </row>
    <row r="1216" spans="2:4" ht="12.75" x14ac:dyDescent="0.2">
      <c r="B1216" s="72"/>
      <c r="C1216" s="72"/>
      <c r="D1216" s="72"/>
    </row>
    <row r="1217" spans="2:4" ht="12.75" x14ac:dyDescent="0.2">
      <c r="B1217" s="72"/>
      <c r="C1217" s="72"/>
      <c r="D1217" s="72"/>
    </row>
    <row r="1218" spans="2:4" ht="12.75" x14ac:dyDescent="0.2">
      <c r="B1218" s="72"/>
      <c r="C1218" s="72"/>
      <c r="D1218" s="72"/>
    </row>
    <row r="1219" spans="2:4" ht="12.75" x14ac:dyDescent="0.2">
      <c r="B1219" s="72"/>
      <c r="C1219" s="72"/>
      <c r="D1219" s="72"/>
    </row>
    <row r="1220" spans="2:4" ht="12.75" x14ac:dyDescent="0.2">
      <c r="B1220" s="72"/>
      <c r="C1220" s="72"/>
      <c r="D1220" s="72"/>
    </row>
    <row r="1221" spans="2:4" ht="12.75" x14ac:dyDescent="0.2">
      <c r="B1221" s="72"/>
      <c r="C1221" s="72"/>
      <c r="D1221" s="72"/>
    </row>
    <row r="1222" spans="2:4" ht="12.75" x14ac:dyDescent="0.2">
      <c r="B1222" s="72"/>
      <c r="C1222" s="72"/>
      <c r="D1222" s="72"/>
    </row>
    <row r="1223" spans="2:4" ht="12.75" x14ac:dyDescent="0.2">
      <c r="B1223" s="72"/>
      <c r="C1223" s="72"/>
      <c r="D1223" s="72"/>
    </row>
    <row r="1224" spans="2:4" ht="12.75" x14ac:dyDescent="0.2">
      <c r="B1224" s="72"/>
      <c r="C1224" s="72"/>
      <c r="D1224" s="72"/>
    </row>
    <row r="1225" spans="2:4" ht="12.75" x14ac:dyDescent="0.2">
      <c r="B1225" s="72"/>
      <c r="C1225" s="72"/>
      <c r="D1225" s="72"/>
    </row>
    <row r="1226" spans="2:4" ht="12.75" x14ac:dyDescent="0.2">
      <c r="B1226" s="72"/>
      <c r="C1226" s="72"/>
      <c r="D1226" s="72"/>
    </row>
    <row r="1227" spans="2:4" ht="12.75" x14ac:dyDescent="0.2">
      <c r="B1227" s="72"/>
      <c r="C1227" s="72"/>
      <c r="D1227" s="72"/>
    </row>
    <row r="1228" spans="2:4" ht="12.75" x14ac:dyDescent="0.2">
      <c r="B1228" s="72"/>
      <c r="C1228" s="72"/>
      <c r="D1228" s="72"/>
    </row>
    <row r="1229" spans="2:4" ht="12.75" x14ac:dyDescent="0.2">
      <c r="B1229" s="72"/>
      <c r="C1229" s="72"/>
      <c r="D1229" s="72"/>
    </row>
    <row r="1230" spans="2:4" ht="12.75" x14ac:dyDescent="0.2">
      <c r="B1230" s="72"/>
      <c r="C1230" s="72"/>
      <c r="D1230" s="72"/>
    </row>
    <row r="1231" spans="2:4" ht="12.75" x14ac:dyDescent="0.2">
      <c r="B1231" s="72"/>
      <c r="C1231" s="72"/>
      <c r="D1231" s="72"/>
    </row>
    <row r="1232" spans="2:4" ht="12.75" x14ac:dyDescent="0.2">
      <c r="B1232" s="72"/>
      <c r="C1232" s="72"/>
      <c r="D1232" s="72"/>
    </row>
    <row r="1233" spans="2:4" ht="12.75" x14ac:dyDescent="0.2">
      <c r="B1233" s="72"/>
      <c r="C1233" s="72"/>
      <c r="D1233" s="72"/>
    </row>
    <row r="1234" spans="2:4" ht="12.75" x14ac:dyDescent="0.2">
      <c r="B1234" s="72"/>
      <c r="C1234" s="72"/>
      <c r="D1234" s="72"/>
    </row>
    <row r="1235" spans="2:4" ht="12.75" x14ac:dyDescent="0.2">
      <c r="B1235" s="72"/>
      <c r="C1235" s="72"/>
      <c r="D1235" s="72"/>
    </row>
    <row r="1236" spans="2:4" ht="12.75" x14ac:dyDescent="0.2">
      <c r="B1236" s="72"/>
      <c r="C1236" s="72"/>
      <c r="D1236" s="72"/>
    </row>
    <row r="1237" spans="2:4" ht="12.75" x14ac:dyDescent="0.2">
      <c r="B1237" s="72"/>
      <c r="C1237" s="72"/>
      <c r="D1237" s="72"/>
    </row>
    <row r="1238" spans="2:4" ht="12.75" x14ac:dyDescent="0.2">
      <c r="B1238" s="72"/>
      <c r="C1238" s="72"/>
      <c r="D1238" s="72"/>
    </row>
    <row r="1239" spans="2:4" ht="12.75" x14ac:dyDescent="0.2">
      <c r="B1239" s="72"/>
      <c r="C1239" s="72"/>
      <c r="D1239" s="72"/>
    </row>
    <row r="1240" spans="2:4" ht="12.75" x14ac:dyDescent="0.2">
      <c r="B1240" s="72"/>
      <c r="C1240" s="72"/>
      <c r="D1240" s="72"/>
    </row>
    <row r="1241" spans="2:4" ht="12.75" x14ac:dyDescent="0.2">
      <c r="B1241" s="72"/>
      <c r="C1241" s="72"/>
      <c r="D1241" s="72"/>
    </row>
    <row r="1242" spans="2:4" ht="12.75" x14ac:dyDescent="0.2">
      <c r="B1242" s="72"/>
      <c r="C1242" s="72"/>
      <c r="D1242" s="72"/>
    </row>
    <row r="1243" spans="2:4" ht="12.75" x14ac:dyDescent="0.2">
      <c r="B1243" s="72"/>
      <c r="C1243" s="72"/>
      <c r="D1243" s="72"/>
    </row>
    <row r="1244" spans="2:4" ht="12.75" x14ac:dyDescent="0.2">
      <c r="B1244" s="72"/>
      <c r="C1244" s="72"/>
      <c r="D1244" s="72"/>
    </row>
    <row r="1245" spans="2:4" ht="12.75" x14ac:dyDescent="0.2">
      <c r="B1245" s="72"/>
      <c r="C1245" s="72"/>
      <c r="D1245" s="72"/>
    </row>
    <row r="1246" spans="2:4" ht="12.75" x14ac:dyDescent="0.2">
      <c r="B1246" s="72"/>
      <c r="C1246" s="72"/>
      <c r="D1246" s="72"/>
    </row>
    <row r="1247" spans="2:4" ht="12.75" x14ac:dyDescent="0.2">
      <c r="B1247" s="72"/>
      <c r="C1247" s="72"/>
      <c r="D1247" s="72"/>
    </row>
    <row r="1248" spans="2:4" ht="12.75" x14ac:dyDescent="0.2">
      <c r="B1248" s="72"/>
      <c r="C1248" s="72"/>
      <c r="D1248" s="72"/>
    </row>
    <row r="1249" spans="2:4" ht="12.75" x14ac:dyDescent="0.2">
      <c r="B1249" s="72"/>
      <c r="C1249" s="72"/>
      <c r="D1249" s="72"/>
    </row>
    <row r="1250" spans="2:4" ht="12.75" x14ac:dyDescent="0.2">
      <c r="B1250" s="72"/>
      <c r="C1250" s="72"/>
      <c r="D1250" s="72"/>
    </row>
    <row r="1251" spans="2:4" ht="12.75" x14ac:dyDescent="0.2">
      <c r="B1251" s="72"/>
      <c r="C1251" s="72"/>
      <c r="D1251" s="72"/>
    </row>
    <row r="1252" spans="2:4" ht="12.75" x14ac:dyDescent="0.2">
      <c r="B1252" s="72"/>
      <c r="C1252" s="72"/>
      <c r="D1252" s="72"/>
    </row>
    <row r="1253" spans="2:4" ht="12.75" x14ac:dyDescent="0.2">
      <c r="B1253" s="72"/>
      <c r="C1253" s="72"/>
      <c r="D1253" s="72"/>
    </row>
    <row r="1254" spans="2:4" ht="12.75" x14ac:dyDescent="0.2">
      <c r="B1254" s="72"/>
      <c r="C1254" s="72"/>
      <c r="D1254" s="72"/>
    </row>
    <row r="1255" spans="2:4" ht="12.75" x14ac:dyDescent="0.2">
      <c r="B1255" s="72"/>
      <c r="C1255" s="72"/>
      <c r="D1255" s="72"/>
    </row>
    <row r="1256" spans="2:4" ht="12.75" x14ac:dyDescent="0.2">
      <c r="B1256" s="72"/>
      <c r="C1256" s="72"/>
      <c r="D1256" s="72"/>
    </row>
    <row r="1257" spans="2:4" ht="12.75" x14ac:dyDescent="0.2">
      <c r="B1257" s="72"/>
      <c r="C1257" s="72"/>
      <c r="D1257" s="72"/>
    </row>
    <row r="1258" spans="2:4" ht="12.75" x14ac:dyDescent="0.2">
      <c r="B1258" s="72"/>
      <c r="C1258" s="72"/>
      <c r="D1258" s="72"/>
    </row>
    <row r="1259" spans="2:4" ht="12.75" x14ac:dyDescent="0.2">
      <c r="B1259" s="72"/>
      <c r="C1259" s="72"/>
      <c r="D1259" s="72"/>
    </row>
    <row r="1260" spans="2:4" ht="12.75" x14ac:dyDescent="0.2">
      <c r="B1260" s="72"/>
      <c r="C1260" s="72"/>
      <c r="D1260" s="72"/>
    </row>
    <row r="1261" spans="2:4" ht="12.75" x14ac:dyDescent="0.2">
      <c r="B1261" s="72"/>
      <c r="C1261" s="72"/>
      <c r="D1261" s="72"/>
    </row>
    <row r="1262" spans="2:4" ht="12.75" x14ac:dyDescent="0.2">
      <c r="B1262" s="72"/>
      <c r="C1262" s="72"/>
      <c r="D1262" s="72"/>
    </row>
    <row r="1263" spans="2:4" ht="12.75" x14ac:dyDescent="0.2">
      <c r="B1263" s="72"/>
      <c r="C1263" s="72"/>
      <c r="D1263" s="72"/>
    </row>
    <row r="1264" spans="2:4" ht="12.75" x14ac:dyDescent="0.2">
      <c r="B1264" s="72"/>
      <c r="C1264" s="72"/>
      <c r="D1264" s="72"/>
    </row>
    <row r="1265" spans="2:4" ht="12.75" x14ac:dyDescent="0.2">
      <c r="B1265" s="72"/>
      <c r="C1265" s="72"/>
      <c r="D1265" s="72"/>
    </row>
    <row r="1266" spans="2:4" ht="12.75" x14ac:dyDescent="0.2">
      <c r="B1266" s="72"/>
      <c r="C1266" s="72"/>
      <c r="D1266" s="72"/>
    </row>
    <row r="1267" spans="2:4" ht="12.75" x14ac:dyDescent="0.2">
      <c r="B1267" s="72"/>
      <c r="C1267" s="72"/>
      <c r="D1267" s="72"/>
    </row>
    <row r="1268" spans="2:4" ht="12.75" x14ac:dyDescent="0.2">
      <c r="B1268" s="72"/>
      <c r="C1268" s="72"/>
      <c r="D1268" s="72"/>
    </row>
    <row r="1269" spans="2:4" ht="12.75" x14ac:dyDescent="0.2">
      <c r="B1269" s="72"/>
      <c r="C1269" s="72"/>
      <c r="D1269" s="72"/>
    </row>
    <row r="1270" spans="2:4" ht="12.75" x14ac:dyDescent="0.2">
      <c r="B1270" s="72"/>
      <c r="C1270" s="72"/>
      <c r="D1270" s="72"/>
    </row>
    <row r="1271" spans="2:4" ht="12.75" x14ac:dyDescent="0.2">
      <c r="B1271" s="72"/>
      <c r="C1271" s="72"/>
      <c r="D1271" s="72"/>
    </row>
    <row r="1272" spans="2:4" ht="12.75" x14ac:dyDescent="0.2">
      <c r="B1272" s="72"/>
      <c r="C1272" s="72"/>
      <c r="D1272" s="72"/>
    </row>
    <row r="1273" spans="2:4" ht="12.75" x14ac:dyDescent="0.2">
      <c r="B1273" s="72"/>
      <c r="C1273" s="72"/>
      <c r="D1273" s="72"/>
    </row>
    <row r="1274" spans="2:4" ht="12.75" x14ac:dyDescent="0.2">
      <c r="B1274" s="72"/>
      <c r="C1274" s="72"/>
      <c r="D1274" s="72"/>
    </row>
    <row r="1275" spans="2:4" ht="12.75" x14ac:dyDescent="0.2">
      <c r="B1275" s="72"/>
      <c r="C1275" s="72"/>
      <c r="D1275" s="72"/>
    </row>
    <row r="1276" spans="2:4" ht="12.75" x14ac:dyDescent="0.2">
      <c r="B1276" s="72"/>
      <c r="C1276" s="72"/>
      <c r="D1276" s="72"/>
    </row>
    <row r="1277" spans="2:4" ht="12.75" x14ac:dyDescent="0.2">
      <c r="B1277" s="72"/>
      <c r="C1277" s="72"/>
      <c r="D1277" s="72"/>
    </row>
    <row r="1278" spans="2:4" ht="12.75" x14ac:dyDescent="0.2">
      <c r="B1278" s="72"/>
      <c r="C1278" s="72"/>
      <c r="D1278" s="72"/>
    </row>
    <row r="1279" spans="2:4" ht="12.75" x14ac:dyDescent="0.2">
      <c r="B1279" s="72"/>
      <c r="C1279" s="72"/>
      <c r="D1279" s="72"/>
    </row>
    <row r="1280" spans="2:4" ht="12.75" x14ac:dyDescent="0.2">
      <c r="B1280" s="72"/>
      <c r="C1280" s="72"/>
      <c r="D1280" s="72"/>
    </row>
    <row r="1281" spans="2:4" ht="12.75" x14ac:dyDescent="0.2">
      <c r="B1281" s="72"/>
      <c r="C1281" s="72"/>
      <c r="D1281" s="72"/>
    </row>
    <row r="1282" spans="2:4" ht="12.75" x14ac:dyDescent="0.2">
      <c r="B1282" s="72"/>
      <c r="C1282" s="72"/>
      <c r="D1282" s="72"/>
    </row>
    <row r="1283" spans="2:4" ht="12.75" x14ac:dyDescent="0.2">
      <c r="B1283" s="72"/>
      <c r="C1283" s="72"/>
      <c r="D1283" s="72"/>
    </row>
    <row r="1284" spans="2:4" ht="12.75" x14ac:dyDescent="0.2">
      <c r="B1284" s="72"/>
      <c r="C1284" s="72"/>
      <c r="D1284" s="72"/>
    </row>
    <row r="1285" spans="2:4" ht="12.75" x14ac:dyDescent="0.2">
      <c r="B1285" s="72"/>
      <c r="C1285" s="72"/>
      <c r="D1285" s="72"/>
    </row>
    <row r="1286" spans="2:4" ht="12.75" x14ac:dyDescent="0.2">
      <c r="B1286" s="72"/>
      <c r="C1286" s="72"/>
      <c r="D1286" s="72"/>
    </row>
    <row r="1287" spans="2:4" ht="12.75" x14ac:dyDescent="0.2">
      <c r="B1287" s="72"/>
      <c r="C1287" s="72"/>
      <c r="D1287" s="72"/>
    </row>
    <row r="1288" spans="2:4" ht="12.75" x14ac:dyDescent="0.2">
      <c r="B1288" s="72"/>
      <c r="C1288" s="72"/>
      <c r="D1288" s="72"/>
    </row>
    <row r="1289" spans="2:4" ht="12.75" x14ac:dyDescent="0.2">
      <c r="B1289" s="72"/>
      <c r="C1289" s="72"/>
      <c r="D1289" s="72"/>
    </row>
    <row r="1290" spans="2:4" ht="12.75" x14ac:dyDescent="0.2">
      <c r="B1290" s="72"/>
      <c r="C1290" s="72"/>
      <c r="D1290" s="72"/>
    </row>
    <row r="1291" spans="2:4" ht="12.75" x14ac:dyDescent="0.2">
      <c r="B1291" s="72"/>
      <c r="C1291" s="72"/>
      <c r="D1291" s="72"/>
    </row>
    <row r="1292" spans="2:4" ht="12.75" x14ac:dyDescent="0.2">
      <c r="B1292" s="72"/>
      <c r="C1292" s="72"/>
      <c r="D1292" s="72"/>
    </row>
    <row r="1293" spans="2:4" ht="12.75" x14ac:dyDescent="0.2">
      <c r="B1293" s="72"/>
      <c r="C1293" s="72"/>
      <c r="D1293" s="72"/>
    </row>
    <row r="1294" spans="2:4" ht="12.75" x14ac:dyDescent="0.2">
      <c r="B1294" s="72"/>
      <c r="C1294" s="72"/>
      <c r="D1294" s="72"/>
    </row>
    <row r="1295" spans="2:4" ht="12.75" x14ac:dyDescent="0.2">
      <c r="B1295" s="72"/>
      <c r="C1295" s="72"/>
      <c r="D1295" s="72"/>
    </row>
    <row r="1296" spans="2:4" ht="12.75" x14ac:dyDescent="0.2">
      <c r="B1296" s="72"/>
      <c r="C1296" s="72"/>
      <c r="D1296" s="72"/>
    </row>
    <row r="1297" spans="2:4" ht="12.75" x14ac:dyDescent="0.2">
      <c r="B1297" s="72"/>
      <c r="C1297" s="72"/>
      <c r="D1297" s="72"/>
    </row>
    <row r="1298" spans="2:4" ht="12.75" x14ac:dyDescent="0.2">
      <c r="B1298" s="72"/>
      <c r="C1298" s="72"/>
      <c r="D1298" s="72"/>
    </row>
    <row r="1299" spans="2:4" ht="12.75" x14ac:dyDescent="0.2">
      <c r="B1299" s="72"/>
      <c r="C1299" s="72"/>
      <c r="D1299" s="72"/>
    </row>
    <row r="1300" spans="2:4" ht="12.75" x14ac:dyDescent="0.2">
      <c r="B1300" s="72"/>
      <c r="C1300" s="72"/>
      <c r="D1300" s="72"/>
    </row>
    <row r="1301" spans="2:4" ht="12.75" x14ac:dyDescent="0.2">
      <c r="B1301" s="72"/>
      <c r="C1301" s="72"/>
      <c r="D1301" s="72"/>
    </row>
    <row r="1302" spans="2:4" ht="12.75" x14ac:dyDescent="0.2">
      <c r="B1302" s="72"/>
      <c r="C1302" s="72"/>
      <c r="D1302" s="72"/>
    </row>
    <row r="1303" spans="2:4" ht="12.75" x14ac:dyDescent="0.2">
      <c r="B1303" s="72"/>
      <c r="C1303" s="72"/>
      <c r="D1303" s="72"/>
    </row>
    <row r="1304" spans="2:4" ht="12.75" x14ac:dyDescent="0.2">
      <c r="B1304" s="72"/>
      <c r="C1304" s="72"/>
      <c r="D1304" s="72"/>
    </row>
    <row r="1305" spans="2:4" ht="12.75" x14ac:dyDescent="0.2">
      <c r="B1305" s="72"/>
      <c r="C1305" s="72"/>
      <c r="D1305" s="72"/>
    </row>
    <row r="1306" spans="2:4" ht="12.75" x14ac:dyDescent="0.2">
      <c r="B1306" s="72"/>
      <c r="C1306" s="72"/>
      <c r="D1306" s="72"/>
    </row>
    <row r="1307" spans="2:4" ht="12.75" x14ac:dyDescent="0.2">
      <c r="B1307" s="72"/>
      <c r="C1307" s="72"/>
      <c r="D1307" s="72"/>
    </row>
    <row r="1308" spans="2:4" ht="12.75" x14ac:dyDescent="0.2">
      <c r="B1308" s="72"/>
      <c r="C1308" s="72"/>
      <c r="D1308" s="72"/>
    </row>
    <row r="1309" spans="2:4" ht="12.75" x14ac:dyDescent="0.2">
      <c r="B1309" s="72"/>
      <c r="C1309" s="72"/>
      <c r="D1309" s="72"/>
    </row>
    <row r="1310" spans="2:4" ht="12.75" x14ac:dyDescent="0.2">
      <c r="B1310" s="72"/>
      <c r="C1310" s="72"/>
      <c r="D1310" s="72"/>
    </row>
    <row r="1311" spans="2:4" ht="12.75" x14ac:dyDescent="0.2">
      <c r="B1311" s="72"/>
      <c r="C1311" s="72"/>
      <c r="D1311" s="72"/>
    </row>
    <row r="1312" spans="2:4" ht="12.75" x14ac:dyDescent="0.2">
      <c r="B1312" s="72"/>
      <c r="C1312" s="72"/>
      <c r="D1312" s="72"/>
    </row>
    <row r="1313" spans="2:4" ht="12.75" x14ac:dyDescent="0.2">
      <c r="B1313" s="72"/>
      <c r="C1313" s="72"/>
      <c r="D1313" s="72"/>
    </row>
    <row r="1314" spans="2:4" ht="12.75" x14ac:dyDescent="0.2">
      <c r="B1314" s="72"/>
      <c r="C1314" s="72"/>
      <c r="D1314" s="72"/>
    </row>
    <row r="1315" spans="2:4" ht="12.75" x14ac:dyDescent="0.2">
      <c r="B1315" s="72"/>
      <c r="C1315" s="72"/>
      <c r="D1315" s="72"/>
    </row>
    <row r="1316" spans="2:4" ht="12.75" x14ac:dyDescent="0.2">
      <c r="B1316" s="72"/>
      <c r="C1316" s="72"/>
      <c r="D1316" s="72"/>
    </row>
    <row r="1317" spans="2:4" ht="12.75" x14ac:dyDescent="0.2">
      <c r="B1317" s="72"/>
      <c r="C1317" s="72"/>
      <c r="D1317" s="72"/>
    </row>
    <row r="1318" spans="2:4" ht="12.75" x14ac:dyDescent="0.2">
      <c r="B1318" s="72"/>
      <c r="C1318" s="72"/>
      <c r="D1318" s="72"/>
    </row>
    <row r="1319" spans="2:4" ht="12.75" x14ac:dyDescent="0.2">
      <c r="B1319" s="72"/>
      <c r="C1319" s="72"/>
      <c r="D1319" s="72"/>
    </row>
    <row r="1320" spans="2:4" ht="12.75" x14ac:dyDescent="0.2">
      <c r="B1320" s="72"/>
      <c r="C1320" s="72"/>
      <c r="D1320" s="72"/>
    </row>
    <row r="1321" spans="2:4" ht="12.75" x14ac:dyDescent="0.2">
      <c r="B1321" s="72"/>
      <c r="C1321" s="72"/>
      <c r="D1321" s="72"/>
    </row>
    <row r="1322" spans="2:4" ht="12.75" x14ac:dyDescent="0.2">
      <c r="B1322" s="72"/>
      <c r="C1322" s="72"/>
      <c r="D1322" s="72"/>
    </row>
    <row r="1323" spans="2:4" ht="12.75" x14ac:dyDescent="0.2">
      <c r="B1323" s="72"/>
      <c r="C1323" s="72"/>
      <c r="D1323" s="72"/>
    </row>
    <row r="1324" spans="2:4" ht="12.75" x14ac:dyDescent="0.2">
      <c r="B1324" s="72"/>
      <c r="C1324" s="72"/>
      <c r="D1324" s="72"/>
    </row>
    <row r="1325" spans="2:4" ht="12.75" x14ac:dyDescent="0.2">
      <c r="B1325" s="72"/>
      <c r="C1325" s="72"/>
      <c r="D1325" s="72"/>
    </row>
    <row r="1326" spans="2:4" ht="12.75" x14ac:dyDescent="0.2">
      <c r="B1326" s="72"/>
      <c r="C1326" s="72"/>
      <c r="D1326" s="72"/>
    </row>
    <row r="1327" spans="2:4" ht="12.75" x14ac:dyDescent="0.2">
      <c r="B1327" s="72"/>
      <c r="C1327" s="72"/>
      <c r="D1327" s="72"/>
    </row>
    <row r="1328" spans="2:4" ht="12.75" x14ac:dyDescent="0.2">
      <c r="B1328" s="72"/>
      <c r="C1328" s="72"/>
      <c r="D1328" s="72"/>
    </row>
    <row r="1329" spans="2:4" ht="12.75" x14ac:dyDescent="0.2">
      <c r="B1329" s="72"/>
      <c r="C1329" s="72"/>
      <c r="D1329" s="72"/>
    </row>
    <row r="1330" spans="2:4" ht="12.75" x14ac:dyDescent="0.2">
      <c r="B1330" s="72"/>
      <c r="C1330" s="72"/>
      <c r="D1330" s="72"/>
    </row>
    <row r="1331" spans="2:4" ht="12.75" x14ac:dyDescent="0.2">
      <c r="B1331" s="72"/>
      <c r="C1331" s="72"/>
      <c r="D1331" s="72"/>
    </row>
    <row r="1332" spans="2:4" ht="12.75" x14ac:dyDescent="0.2">
      <c r="B1332" s="72"/>
      <c r="C1332" s="72"/>
      <c r="D1332" s="72"/>
    </row>
    <row r="1333" spans="2:4" ht="12.75" x14ac:dyDescent="0.2">
      <c r="B1333" s="72"/>
      <c r="C1333" s="72"/>
      <c r="D1333" s="72"/>
    </row>
    <row r="1334" spans="2:4" ht="12.75" x14ac:dyDescent="0.2">
      <c r="B1334" s="72"/>
      <c r="C1334" s="72"/>
      <c r="D1334" s="72"/>
    </row>
    <row r="1335" spans="2:4" ht="12.75" x14ac:dyDescent="0.2">
      <c r="B1335" s="72"/>
      <c r="C1335" s="72"/>
      <c r="D1335" s="72"/>
    </row>
    <row r="1336" spans="2:4" ht="12.75" x14ac:dyDescent="0.2">
      <c r="B1336" s="72"/>
      <c r="C1336" s="72"/>
      <c r="D1336" s="72"/>
    </row>
    <row r="1337" spans="2:4" ht="12.75" x14ac:dyDescent="0.2">
      <c r="B1337" s="72"/>
      <c r="C1337" s="72"/>
      <c r="D1337" s="72"/>
    </row>
    <row r="1338" spans="2:4" ht="12.75" x14ac:dyDescent="0.2">
      <c r="B1338" s="72"/>
      <c r="C1338" s="72"/>
      <c r="D1338" s="72"/>
    </row>
    <row r="1339" spans="2:4" ht="12.75" x14ac:dyDescent="0.2">
      <c r="B1339" s="72"/>
      <c r="C1339" s="72"/>
      <c r="D1339" s="72"/>
    </row>
    <row r="1340" spans="2:4" ht="12.75" x14ac:dyDescent="0.2">
      <c r="B1340" s="72"/>
      <c r="C1340" s="72"/>
      <c r="D1340" s="72"/>
    </row>
    <row r="1341" spans="2:4" ht="12.75" x14ac:dyDescent="0.2">
      <c r="B1341" s="72"/>
      <c r="C1341" s="72"/>
      <c r="D1341" s="72"/>
    </row>
    <row r="1342" spans="2:4" ht="12.75" x14ac:dyDescent="0.2">
      <c r="B1342" s="72"/>
      <c r="C1342" s="72"/>
      <c r="D1342" s="72"/>
    </row>
    <row r="1343" spans="2:4" ht="12.75" x14ac:dyDescent="0.2">
      <c r="B1343" s="72"/>
      <c r="C1343" s="72"/>
      <c r="D1343" s="72"/>
    </row>
    <row r="1344" spans="2:4" ht="12.75" x14ac:dyDescent="0.2">
      <c r="B1344" s="72"/>
      <c r="C1344" s="72"/>
      <c r="D1344" s="72"/>
    </row>
    <row r="1345" spans="2:4" ht="12.75" x14ac:dyDescent="0.2">
      <c r="B1345" s="72"/>
      <c r="C1345" s="72"/>
      <c r="D1345" s="72"/>
    </row>
    <row r="1346" spans="2:4" ht="12.75" x14ac:dyDescent="0.2">
      <c r="B1346" s="72"/>
      <c r="C1346" s="72"/>
      <c r="D1346" s="72"/>
    </row>
    <row r="1347" spans="2:4" ht="12.75" x14ac:dyDescent="0.2">
      <c r="B1347" s="72"/>
      <c r="C1347" s="72"/>
      <c r="D1347" s="72"/>
    </row>
    <row r="1348" spans="2:4" ht="12.75" x14ac:dyDescent="0.2">
      <c r="B1348" s="72"/>
      <c r="C1348" s="72"/>
      <c r="D1348" s="72"/>
    </row>
    <row r="1349" spans="2:4" ht="12.75" x14ac:dyDescent="0.2">
      <c r="B1349" s="72"/>
      <c r="C1349" s="72"/>
      <c r="D1349" s="72"/>
    </row>
    <row r="1350" spans="2:4" ht="12.75" x14ac:dyDescent="0.2">
      <c r="B1350" s="72"/>
      <c r="C1350" s="72"/>
      <c r="D1350" s="72"/>
    </row>
    <row r="1351" spans="2:4" ht="12.75" x14ac:dyDescent="0.2">
      <c r="B1351" s="72"/>
      <c r="C1351" s="72"/>
      <c r="D1351" s="72"/>
    </row>
    <row r="1352" spans="2:4" ht="12.75" x14ac:dyDescent="0.2">
      <c r="B1352" s="72"/>
      <c r="C1352" s="72"/>
      <c r="D1352" s="72"/>
    </row>
    <row r="1353" spans="2:4" ht="12.75" x14ac:dyDescent="0.2">
      <c r="B1353" s="72"/>
      <c r="C1353" s="72"/>
      <c r="D1353" s="72"/>
    </row>
    <row r="1354" spans="2:4" ht="12.75" x14ac:dyDescent="0.2">
      <c r="B1354" s="72"/>
      <c r="C1354" s="72"/>
      <c r="D1354" s="72"/>
    </row>
    <row r="1355" spans="2:4" ht="12.75" x14ac:dyDescent="0.2">
      <c r="B1355" s="72"/>
      <c r="C1355" s="72"/>
      <c r="D1355" s="72"/>
    </row>
    <row r="1356" spans="2:4" ht="12.75" x14ac:dyDescent="0.2">
      <c r="B1356" s="72"/>
      <c r="C1356" s="72"/>
      <c r="D1356" s="72"/>
    </row>
    <row r="1357" spans="2:4" ht="12.75" x14ac:dyDescent="0.2">
      <c r="B1357" s="72"/>
      <c r="C1357" s="72"/>
      <c r="D1357" s="72"/>
    </row>
    <row r="1358" spans="2:4" ht="12.75" x14ac:dyDescent="0.2">
      <c r="B1358" s="72"/>
      <c r="C1358" s="72"/>
      <c r="D1358" s="72"/>
    </row>
    <row r="1359" spans="2:4" ht="12.75" x14ac:dyDescent="0.2">
      <c r="B1359" s="72"/>
      <c r="C1359" s="72"/>
      <c r="D1359" s="72"/>
    </row>
    <row r="1360" spans="2:4" ht="12.75" x14ac:dyDescent="0.2">
      <c r="B1360" s="72"/>
      <c r="C1360" s="72"/>
      <c r="D1360" s="72"/>
    </row>
    <row r="1361" spans="2:4" ht="12.75" x14ac:dyDescent="0.2">
      <c r="B1361" s="72"/>
      <c r="C1361" s="72"/>
      <c r="D1361" s="72"/>
    </row>
    <row r="1362" spans="2:4" ht="12.75" x14ac:dyDescent="0.2">
      <c r="B1362" s="72"/>
      <c r="C1362" s="72"/>
      <c r="D1362" s="72"/>
    </row>
    <row r="1363" spans="2:4" ht="12.75" x14ac:dyDescent="0.2">
      <c r="B1363" s="72"/>
      <c r="C1363" s="72"/>
      <c r="D1363" s="72"/>
    </row>
    <row r="1364" spans="2:4" ht="12.75" x14ac:dyDescent="0.2">
      <c r="B1364" s="72"/>
      <c r="C1364" s="72"/>
      <c r="D1364" s="72"/>
    </row>
    <row r="1365" spans="2:4" ht="12.75" x14ac:dyDescent="0.2">
      <c r="B1365" s="72"/>
      <c r="C1365" s="72"/>
      <c r="D1365" s="72"/>
    </row>
    <row r="1366" spans="2:4" ht="12.75" x14ac:dyDescent="0.2">
      <c r="B1366" s="72"/>
      <c r="C1366" s="72"/>
      <c r="D1366" s="72"/>
    </row>
    <row r="1367" spans="2:4" ht="12.75" x14ac:dyDescent="0.2">
      <c r="B1367" s="72"/>
      <c r="C1367" s="72"/>
      <c r="D1367" s="72"/>
    </row>
    <row r="1368" spans="2:4" ht="12.75" x14ac:dyDescent="0.2">
      <c r="B1368" s="72"/>
      <c r="C1368" s="72"/>
      <c r="D1368" s="72"/>
    </row>
    <row r="1369" spans="2:4" ht="12.75" x14ac:dyDescent="0.2">
      <c r="B1369" s="72"/>
      <c r="C1369" s="72"/>
      <c r="D1369" s="72"/>
    </row>
    <row r="1370" spans="2:4" ht="12.75" x14ac:dyDescent="0.2">
      <c r="B1370" s="72"/>
      <c r="C1370" s="72"/>
      <c r="D1370" s="72"/>
    </row>
    <row r="1371" spans="2:4" ht="12.75" x14ac:dyDescent="0.2">
      <c r="B1371" s="72"/>
      <c r="C1371" s="72"/>
      <c r="D1371" s="72"/>
    </row>
    <row r="1372" spans="2:4" ht="12.75" x14ac:dyDescent="0.2">
      <c r="B1372" s="72"/>
      <c r="C1372" s="72"/>
      <c r="D1372" s="72"/>
    </row>
    <row r="1373" spans="2:4" ht="12.75" x14ac:dyDescent="0.2">
      <c r="B1373" s="72"/>
      <c r="C1373" s="72"/>
      <c r="D1373" s="72"/>
    </row>
    <row r="1374" spans="2:4" ht="12.75" x14ac:dyDescent="0.2">
      <c r="B1374" s="72"/>
      <c r="C1374" s="72"/>
      <c r="D1374" s="72"/>
    </row>
    <row r="1375" spans="2:4" ht="12.75" x14ac:dyDescent="0.2">
      <c r="B1375" s="72"/>
      <c r="C1375" s="72"/>
      <c r="D1375" s="72"/>
    </row>
    <row r="1376" spans="2:4" ht="12.75" x14ac:dyDescent="0.2">
      <c r="B1376" s="72"/>
      <c r="C1376" s="72"/>
      <c r="D1376" s="72"/>
    </row>
    <row r="1377" spans="2:4" ht="12.75" x14ac:dyDescent="0.2">
      <c r="B1377" s="72"/>
      <c r="C1377" s="72"/>
      <c r="D1377" s="72"/>
    </row>
    <row r="1378" spans="2:4" ht="12.75" x14ac:dyDescent="0.2">
      <c r="B1378" s="72"/>
      <c r="C1378" s="72"/>
      <c r="D1378" s="72"/>
    </row>
    <row r="1379" spans="2:4" ht="12.75" x14ac:dyDescent="0.2">
      <c r="B1379" s="72"/>
      <c r="C1379" s="72"/>
      <c r="D1379" s="72"/>
    </row>
    <row r="1380" spans="2:4" ht="12.75" x14ac:dyDescent="0.2">
      <c r="B1380" s="72"/>
      <c r="C1380" s="72"/>
      <c r="D1380" s="72"/>
    </row>
    <row r="1381" spans="2:4" ht="12.75" x14ac:dyDescent="0.2">
      <c r="B1381" s="72"/>
      <c r="C1381" s="72"/>
      <c r="D1381" s="72"/>
    </row>
    <row r="1382" spans="2:4" ht="12.75" x14ac:dyDescent="0.2">
      <c r="B1382" s="72"/>
      <c r="C1382" s="72"/>
      <c r="D1382" s="72"/>
    </row>
    <row r="1383" spans="2:4" ht="12.75" x14ac:dyDescent="0.2">
      <c r="B1383" s="72"/>
      <c r="C1383" s="72"/>
      <c r="D1383" s="72"/>
    </row>
    <row r="1384" spans="2:4" ht="12.75" x14ac:dyDescent="0.2">
      <c r="B1384" s="72"/>
      <c r="C1384" s="72"/>
      <c r="D1384" s="72"/>
    </row>
    <row r="1385" spans="2:4" ht="12.75" x14ac:dyDescent="0.2">
      <c r="B1385" s="72"/>
      <c r="C1385" s="72"/>
      <c r="D1385" s="72"/>
    </row>
    <row r="1386" spans="2:4" ht="12.75" x14ac:dyDescent="0.2">
      <c r="B1386" s="72"/>
      <c r="C1386" s="72"/>
      <c r="D1386" s="72"/>
    </row>
    <row r="1387" spans="2:4" ht="12.75" x14ac:dyDescent="0.2">
      <c r="B1387" s="72"/>
      <c r="C1387" s="72"/>
      <c r="D1387" s="72"/>
    </row>
    <row r="1388" spans="2:4" ht="12.75" x14ac:dyDescent="0.2">
      <c r="B1388" s="72"/>
      <c r="C1388" s="72"/>
      <c r="D1388" s="72"/>
    </row>
    <row r="1389" spans="2:4" ht="12.75" x14ac:dyDescent="0.2">
      <c r="B1389" s="72"/>
      <c r="C1389" s="72"/>
      <c r="D1389" s="72"/>
    </row>
    <row r="1390" spans="2:4" ht="12.75" x14ac:dyDescent="0.2">
      <c r="B1390" s="72"/>
      <c r="C1390" s="72"/>
      <c r="D1390" s="72"/>
    </row>
    <row r="1391" spans="2:4" ht="12.75" x14ac:dyDescent="0.2">
      <c r="B1391" s="72"/>
      <c r="C1391" s="72"/>
      <c r="D1391" s="72"/>
    </row>
    <row r="1392" spans="2:4" ht="12.75" x14ac:dyDescent="0.2">
      <c r="B1392" s="72"/>
      <c r="C1392" s="72"/>
      <c r="D1392" s="72"/>
    </row>
    <row r="1393" spans="2:4" ht="12.75" x14ac:dyDescent="0.2">
      <c r="B1393" s="72"/>
      <c r="C1393" s="72"/>
      <c r="D1393" s="72"/>
    </row>
    <row r="1394" spans="2:4" ht="12.75" x14ac:dyDescent="0.2">
      <c r="B1394" s="72"/>
      <c r="C1394" s="72"/>
      <c r="D1394" s="72"/>
    </row>
    <row r="1395" spans="2:4" ht="12.75" x14ac:dyDescent="0.2">
      <c r="B1395" s="72"/>
      <c r="C1395" s="72"/>
      <c r="D1395" s="72"/>
    </row>
    <row r="1396" spans="2:4" ht="12.75" x14ac:dyDescent="0.2">
      <c r="B1396" s="72"/>
      <c r="C1396" s="72"/>
      <c r="D1396" s="72"/>
    </row>
    <row r="1397" spans="2:4" ht="12.75" x14ac:dyDescent="0.2">
      <c r="B1397" s="72"/>
      <c r="C1397" s="72"/>
      <c r="D1397" s="72"/>
    </row>
    <row r="1398" spans="2:4" ht="12.75" x14ac:dyDescent="0.2">
      <c r="B1398" s="72"/>
      <c r="C1398" s="72"/>
      <c r="D1398" s="72"/>
    </row>
    <row r="1399" spans="2:4" ht="12.75" x14ac:dyDescent="0.2">
      <c r="B1399" s="72"/>
      <c r="C1399" s="72"/>
      <c r="D1399" s="72"/>
    </row>
    <row r="1400" spans="2:4" ht="12.75" x14ac:dyDescent="0.2">
      <c r="B1400" s="72"/>
      <c r="C1400" s="72"/>
      <c r="D1400" s="72"/>
    </row>
    <row r="1401" spans="2:4" ht="12.75" x14ac:dyDescent="0.2">
      <c r="B1401" s="72"/>
      <c r="C1401" s="72"/>
      <c r="D1401" s="72"/>
    </row>
    <row r="1402" spans="2:4" ht="12.75" x14ac:dyDescent="0.2">
      <c r="B1402" s="72"/>
      <c r="C1402" s="72"/>
      <c r="D1402" s="72"/>
    </row>
    <row r="1403" spans="2:4" ht="12.75" x14ac:dyDescent="0.2">
      <c r="B1403" s="72"/>
      <c r="C1403" s="72"/>
      <c r="D1403" s="72"/>
    </row>
    <row r="1404" spans="2:4" ht="12.75" x14ac:dyDescent="0.2">
      <c r="B1404" s="72"/>
      <c r="C1404" s="72"/>
      <c r="D1404" s="72"/>
    </row>
    <row r="1405" spans="2:4" ht="12.75" x14ac:dyDescent="0.2">
      <c r="B1405" s="72"/>
      <c r="C1405" s="72"/>
      <c r="D1405" s="72"/>
    </row>
    <row r="1406" spans="2:4" ht="12.75" x14ac:dyDescent="0.2">
      <c r="B1406" s="72"/>
      <c r="C1406" s="72"/>
      <c r="D1406" s="72"/>
    </row>
    <row r="1407" spans="2:4" ht="12.75" x14ac:dyDescent="0.2">
      <c r="B1407" s="72"/>
      <c r="C1407" s="72"/>
      <c r="D1407" s="72"/>
    </row>
    <row r="1408" spans="2:4" ht="12.75" x14ac:dyDescent="0.2">
      <c r="B1408" s="72"/>
      <c r="C1408" s="72"/>
      <c r="D1408" s="72"/>
    </row>
    <row r="1409" spans="2:4" ht="12.75" x14ac:dyDescent="0.2">
      <c r="B1409" s="72"/>
      <c r="C1409" s="72"/>
      <c r="D1409" s="72"/>
    </row>
    <row r="1410" spans="2:4" ht="12.75" x14ac:dyDescent="0.2">
      <c r="B1410" s="72"/>
      <c r="C1410" s="72"/>
      <c r="D1410" s="72"/>
    </row>
    <row r="1411" spans="2:4" ht="12.75" x14ac:dyDescent="0.2">
      <c r="B1411" s="72"/>
      <c r="C1411" s="72"/>
      <c r="D1411" s="72"/>
    </row>
    <row r="1412" spans="2:4" ht="12.75" x14ac:dyDescent="0.2">
      <c r="B1412" s="72"/>
      <c r="C1412" s="72"/>
      <c r="D1412" s="72"/>
    </row>
    <row r="1413" spans="2:4" ht="12.75" x14ac:dyDescent="0.2">
      <c r="B1413" s="72"/>
      <c r="C1413" s="72"/>
      <c r="D1413" s="72"/>
    </row>
    <row r="1414" spans="2:4" ht="12.75" x14ac:dyDescent="0.2">
      <c r="B1414" s="72"/>
      <c r="C1414" s="72"/>
      <c r="D1414" s="72"/>
    </row>
    <row r="1415" spans="2:4" ht="12.75" x14ac:dyDescent="0.2">
      <c r="B1415" s="72"/>
      <c r="C1415" s="72"/>
      <c r="D1415" s="72"/>
    </row>
    <row r="1416" spans="2:4" ht="12.75" x14ac:dyDescent="0.2">
      <c r="B1416" s="72"/>
      <c r="C1416" s="72"/>
      <c r="D1416" s="72"/>
    </row>
    <row r="1417" spans="2:4" ht="12.75" x14ac:dyDescent="0.2">
      <c r="B1417" s="72"/>
      <c r="C1417" s="72"/>
      <c r="D1417" s="72"/>
    </row>
    <row r="1418" spans="2:4" ht="12.75" x14ac:dyDescent="0.2">
      <c r="B1418" s="72"/>
      <c r="C1418" s="72"/>
      <c r="D1418" s="72"/>
    </row>
    <row r="1419" spans="2:4" ht="12.75" x14ac:dyDescent="0.2">
      <c r="B1419" s="72"/>
      <c r="C1419" s="72"/>
      <c r="D1419" s="72"/>
    </row>
    <row r="1420" spans="2:4" ht="12.75" x14ac:dyDescent="0.2">
      <c r="B1420" s="72"/>
      <c r="C1420" s="72"/>
      <c r="D1420" s="72"/>
    </row>
    <row r="1421" spans="2:4" ht="12.75" x14ac:dyDescent="0.2">
      <c r="B1421" s="72"/>
      <c r="C1421" s="72"/>
      <c r="D1421" s="72"/>
    </row>
    <row r="1422" spans="2:4" ht="12.75" x14ac:dyDescent="0.2">
      <c r="B1422" s="72"/>
      <c r="C1422" s="72"/>
      <c r="D1422" s="72"/>
    </row>
    <row r="1423" spans="2:4" ht="12.75" x14ac:dyDescent="0.2">
      <c r="B1423" s="72"/>
      <c r="C1423" s="72"/>
      <c r="D1423" s="72"/>
    </row>
    <row r="1424" spans="2:4" ht="12.75" x14ac:dyDescent="0.2">
      <c r="B1424" s="72"/>
      <c r="C1424" s="72"/>
      <c r="D1424" s="72"/>
    </row>
    <row r="1425" spans="2:4" ht="12.75" x14ac:dyDescent="0.2">
      <c r="B1425" s="72"/>
      <c r="C1425" s="72"/>
      <c r="D1425" s="72"/>
    </row>
    <row r="1426" spans="2:4" ht="12.75" x14ac:dyDescent="0.2">
      <c r="B1426" s="72"/>
      <c r="C1426" s="72"/>
      <c r="D1426" s="72"/>
    </row>
    <row r="1427" spans="2:4" ht="12.75" x14ac:dyDescent="0.2">
      <c r="B1427" s="72"/>
      <c r="C1427" s="72"/>
      <c r="D1427" s="72"/>
    </row>
    <row r="1428" spans="2:4" ht="12.75" x14ac:dyDescent="0.2">
      <c r="B1428" s="72"/>
      <c r="C1428" s="72"/>
      <c r="D1428" s="72"/>
    </row>
    <row r="1429" spans="2:4" ht="12.75" x14ac:dyDescent="0.2">
      <c r="B1429" s="72"/>
      <c r="C1429" s="72"/>
      <c r="D1429" s="72"/>
    </row>
    <row r="1430" spans="2:4" ht="12.75" x14ac:dyDescent="0.2">
      <c r="B1430" s="72"/>
      <c r="C1430" s="72"/>
      <c r="D1430" s="72"/>
    </row>
    <row r="1431" spans="2:4" ht="12.75" x14ac:dyDescent="0.2">
      <c r="B1431" s="72"/>
      <c r="C1431" s="72"/>
      <c r="D1431" s="72"/>
    </row>
    <row r="1432" spans="2:4" ht="12.75" x14ac:dyDescent="0.2">
      <c r="B1432" s="72"/>
      <c r="C1432" s="72"/>
      <c r="D1432" s="72"/>
    </row>
    <row r="1433" spans="2:4" ht="12.75" x14ac:dyDescent="0.2">
      <c r="B1433" s="72"/>
      <c r="C1433" s="72"/>
      <c r="D1433" s="72"/>
    </row>
    <row r="1434" spans="2:4" ht="12.75" x14ac:dyDescent="0.2">
      <c r="B1434" s="72"/>
      <c r="C1434" s="72"/>
      <c r="D1434" s="72"/>
    </row>
    <row r="1435" spans="2:4" ht="12.75" x14ac:dyDescent="0.2">
      <c r="B1435" s="72"/>
      <c r="C1435" s="72"/>
      <c r="D1435" s="72"/>
    </row>
    <row r="1436" spans="2:4" ht="12.75" x14ac:dyDescent="0.2">
      <c r="B1436" s="72"/>
      <c r="C1436" s="72"/>
      <c r="D1436" s="72"/>
    </row>
    <row r="1437" spans="2:4" ht="12.75" x14ac:dyDescent="0.2">
      <c r="B1437" s="72"/>
      <c r="C1437" s="72"/>
      <c r="D1437" s="72"/>
    </row>
    <row r="1438" spans="2:4" ht="12.75" x14ac:dyDescent="0.2">
      <c r="B1438" s="72"/>
      <c r="C1438" s="72"/>
      <c r="D1438" s="72"/>
    </row>
    <row r="1439" spans="2:4" ht="12.75" x14ac:dyDescent="0.2">
      <c r="B1439" s="72"/>
      <c r="C1439" s="72"/>
      <c r="D1439" s="72"/>
    </row>
    <row r="1440" spans="2:4" ht="12.75" x14ac:dyDescent="0.2">
      <c r="B1440" s="72"/>
      <c r="C1440" s="72"/>
      <c r="D1440" s="72"/>
    </row>
    <row r="1441" spans="2:4" ht="12.75" x14ac:dyDescent="0.2">
      <c r="B1441" s="72"/>
      <c r="C1441" s="72"/>
      <c r="D1441" s="72"/>
    </row>
    <row r="1442" spans="2:4" ht="12.75" x14ac:dyDescent="0.2">
      <c r="B1442" s="72"/>
      <c r="C1442" s="72"/>
      <c r="D1442" s="72"/>
    </row>
    <row r="1443" spans="2:4" ht="12.75" x14ac:dyDescent="0.2">
      <c r="B1443" s="72"/>
      <c r="C1443" s="72"/>
      <c r="D1443" s="72"/>
    </row>
    <row r="1444" spans="2:4" ht="12.75" x14ac:dyDescent="0.2">
      <c r="B1444" s="72"/>
      <c r="C1444" s="72"/>
      <c r="D1444" s="72"/>
    </row>
    <row r="1445" spans="2:4" ht="12.75" x14ac:dyDescent="0.2">
      <c r="B1445" s="72"/>
      <c r="C1445" s="72"/>
      <c r="D1445" s="72"/>
    </row>
    <row r="1446" spans="2:4" ht="12.75" x14ac:dyDescent="0.2">
      <c r="B1446" s="72"/>
      <c r="C1446" s="72"/>
      <c r="D1446" s="72"/>
    </row>
    <row r="1447" spans="2:4" ht="12.75" x14ac:dyDescent="0.2">
      <c r="B1447" s="72"/>
      <c r="C1447" s="72"/>
      <c r="D1447" s="72"/>
    </row>
    <row r="1448" spans="2:4" ht="12.75" x14ac:dyDescent="0.2">
      <c r="B1448" s="72"/>
      <c r="C1448" s="72"/>
      <c r="D1448" s="72"/>
    </row>
    <row r="1449" spans="2:4" ht="12.75" x14ac:dyDescent="0.2">
      <c r="B1449" s="72"/>
      <c r="C1449" s="72"/>
      <c r="D1449" s="72"/>
    </row>
    <row r="1450" spans="2:4" ht="12.75" x14ac:dyDescent="0.2">
      <c r="B1450" s="72"/>
      <c r="C1450" s="72"/>
      <c r="D1450" s="72"/>
    </row>
    <row r="1451" spans="2:4" ht="12.75" x14ac:dyDescent="0.2">
      <c r="B1451" s="72"/>
      <c r="C1451" s="72"/>
      <c r="D1451" s="72"/>
    </row>
    <row r="1452" spans="2:4" ht="12.75" x14ac:dyDescent="0.2">
      <c r="B1452" s="72"/>
      <c r="C1452" s="72"/>
      <c r="D1452" s="72"/>
    </row>
    <row r="1453" spans="2:4" ht="12.75" x14ac:dyDescent="0.2">
      <c r="B1453" s="72"/>
      <c r="C1453" s="72"/>
      <c r="D1453" s="72"/>
    </row>
    <row r="1454" spans="2:4" ht="12.75" x14ac:dyDescent="0.2">
      <c r="B1454" s="72"/>
      <c r="C1454" s="72"/>
      <c r="D1454" s="72"/>
    </row>
    <row r="1455" spans="2:4" ht="12.75" x14ac:dyDescent="0.2">
      <c r="B1455" s="72"/>
      <c r="C1455" s="72"/>
      <c r="D1455" s="72"/>
    </row>
    <row r="1456" spans="2:4" ht="12.75" x14ac:dyDescent="0.2">
      <c r="B1456" s="72"/>
      <c r="C1456" s="72"/>
      <c r="D1456" s="72"/>
    </row>
    <row r="1457" spans="2:4" ht="12.75" x14ac:dyDescent="0.2">
      <c r="B1457" s="72"/>
      <c r="C1457" s="72"/>
      <c r="D1457" s="72"/>
    </row>
    <row r="1458" spans="2:4" ht="12.75" x14ac:dyDescent="0.2">
      <c r="B1458" s="72"/>
      <c r="C1458" s="72"/>
      <c r="D1458" s="72"/>
    </row>
    <row r="1459" spans="2:4" ht="12.75" x14ac:dyDescent="0.2">
      <c r="B1459" s="72"/>
      <c r="C1459" s="72"/>
      <c r="D1459" s="72"/>
    </row>
    <row r="1460" spans="2:4" ht="12.75" x14ac:dyDescent="0.2">
      <c r="B1460" s="72"/>
      <c r="C1460" s="72"/>
      <c r="D1460" s="72"/>
    </row>
    <row r="1461" spans="2:4" ht="12.75" x14ac:dyDescent="0.2">
      <c r="B1461" s="72"/>
      <c r="C1461" s="72"/>
      <c r="D1461" s="72"/>
    </row>
    <row r="1462" spans="2:4" ht="12.75" x14ac:dyDescent="0.2">
      <c r="B1462" s="72"/>
      <c r="C1462" s="72"/>
      <c r="D1462" s="72"/>
    </row>
    <row r="1463" spans="2:4" ht="12.75" x14ac:dyDescent="0.2">
      <c r="B1463" s="72"/>
      <c r="C1463" s="72"/>
      <c r="D1463" s="72"/>
    </row>
    <row r="1464" spans="2:4" ht="12.75" x14ac:dyDescent="0.2">
      <c r="B1464" s="72"/>
      <c r="C1464" s="72"/>
      <c r="D1464" s="72"/>
    </row>
    <row r="1465" spans="2:4" ht="12.75" x14ac:dyDescent="0.2">
      <c r="B1465" s="72"/>
      <c r="C1465" s="72"/>
      <c r="D1465" s="72"/>
    </row>
    <row r="1466" spans="2:4" ht="12.75" x14ac:dyDescent="0.2">
      <c r="B1466" s="72"/>
      <c r="C1466" s="72"/>
      <c r="D1466" s="72"/>
    </row>
    <row r="1467" spans="2:4" ht="12.75" x14ac:dyDescent="0.2">
      <c r="B1467" s="72"/>
      <c r="C1467" s="72"/>
      <c r="D1467" s="72"/>
    </row>
    <row r="1468" spans="2:4" ht="12.75" x14ac:dyDescent="0.2">
      <c r="B1468" s="72"/>
      <c r="C1468" s="72"/>
      <c r="D1468" s="72"/>
    </row>
    <row r="1469" spans="2:4" ht="12.75" x14ac:dyDescent="0.2">
      <c r="B1469" s="72"/>
      <c r="C1469" s="72"/>
      <c r="D1469" s="72"/>
    </row>
    <row r="1470" spans="2:4" ht="12.75" x14ac:dyDescent="0.2">
      <c r="B1470" s="72"/>
      <c r="C1470" s="72"/>
      <c r="D1470" s="72"/>
    </row>
    <row r="1471" spans="2:4" ht="12.75" x14ac:dyDescent="0.2">
      <c r="B1471" s="72"/>
      <c r="C1471" s="72"/>
      <c r="D1471" s="72"/>
    </row>
    <row r="1472" spans="2:4" ht="12.75" x14ac:dyDescent="0.2">
      <c r="B1472" s="72"/>
      <c r="C1472" s="72"/>
      <c r="D1472" s="72"/>
    </row>
    <row r="1473" spans="2:4" ht="12.75" x14ac:dyDescent="0.2">
      <c r="B1473" s="72"/>
      <c r="C1473" s="72"/>
      <c r="D1473" s="72"/>
    </row>
    <row r="1474" spans="2:4" ht="12.75" x14ac:dyDescent="0.2">
      <c r="B1474" s="72"/>
      <c r="C1474" s="72"/>
      <c r="D1474" s="72"/>
    </row>
    <row r="1475" spans="2:4" ht="12.75" x14ac:dyDescent="0.2">
      <c r="B1475" s="72"/>
      <c r="C1475" s="72"/>
      <c r="D1475" s="72"/>
    </row>
    <row r="1476" spans="2:4" ht="12.75" x14ac:dyDescent="0.2">
      <c r="B1476" s="72"/>
      <c r="C1476" s="72"/>
      <c r="D1476" s="72"/>
    </row>
    <row r="1477" spans="2:4" ht="12.75" x14ac:dyDescent="0.2">
      <c r="B1477" s="72"/>
      <c r="C1477" s="72"/>
      <c r="D1477" s="72"/>
    </row>
    <row r="1478" spans="2:4" ht="12.75" x14ac:dyDescent="0.2">
      <c r="B1478" s="72"/>
      <c r="C1478" s="72"/>
      <c r="D1478" s="72"/>
    </row>
    <row r="1479" spans="2:4" ht="12.75" x14ac:dyDescent="0.2">
      <c r="B1479" s="72"/>
      <c r="C1479" s="72"/>
      <c r="D1479" s="72"/>
    </row>
    <row r="1480" spans="2:4" ht="12.75" x14ac:dyDescent="0.2">
      <c r="B1480" s="72"/>
      <c r="C1480" s="72"/>
      <c r="D1480" s="72"/>
    </row>
    <row r="1481" spans="2:4" ht="12.75" x14ac:dyDescent="0.2">
      <c r="B1481" s="72"/>
      <c r="C1481" s="72"/>
      <c r="D1481" s="72"/>
    </row>
    <row r="1482" spans="2:4" ht="12.75" x14ac:dyDescent="0.2">
      <c r="B1482" s="72"/>
      <c r="C1482" s="72"/>
      <c r="D1482" s="72"/>
    </row>
    <row r="1483" spans="2:4" ht="12.75" x14ac:dyDescent="0.2">
      <c r="B1483" s="72"/>
      <c r="C1483" s="72"/>
      <c r="D1483" s="72"/>
    </row>
    <row r="1484" spans="2:4" ht="12.75" x14ac:dyDescent="0.2">
      <c r="B1484" s="72"/>
      <c r="C1484" s="72"/>
      <c r="D1484" s="72"/>
    </row>
    <row r="1485" spans="2:4" ht="12.75" x14ac:dyDescent="0.2">
      <c r="B1485" s="72"/>
      <c r="C1485" s="72"/>
      <c r="D1485" s="72"/>
    </row>
    <row r="1486" spans="2:4" ht="12.75" x14ac:dyDescent="0.2">
      <c r="B1486" s="72"/>
      <c r="C1486" s="72"/>
      <c r="D1486" s="72"/>
    </row>
    <row r="1487" spans="2:4" ht="12.75" x14ac:dyDescent="0.2">
      <c r="B1487" s="72"/>
      <c r="C1487" s="72"/>
      <c r="D1487" s="72"/>
    </row>
    <row r="1488" spans="2:4" ht="12.75" x14ac:dyDescent="0.2">
      <c r="B1488" s="72"/>
      <c r="C1488" s="72"/>
      <c r="D1488" s="72"/>
    </row>
    <row r="1489" spans="2:4" ht="12.75" x14ac:dyDescent="0.2">
      <c r="B1489" s="72"/>
      <c r="C1489" s="72"/>
      <c r="D1489" s="72"/>
    </row>
    <row r="1490" spans="2:4" ht="12.75" x14ac:dyDescent="0.2">
      <c r="B1490" s="72"/>
      <c r="C1490" s="72"/>
      <c r="D1490" s="72"/>
    </row>
    <row r="1491" spans="2:4" ht="12.75" x14ac:dyDescent="0.2">
      <c r="B1491" s="72"/>
      <c r="C1491" s="72"/>
      <c r="D1491" s="72"/>
    </row>
    <row r="1492" spans="2:4" ht="12.75" x14ac:dyDescent="0.2">
      <c r="B1492" s="72"/>
      <c r="C1492" s="72"/>
      <c r="D1492" s="72"/>
    </row>
    <row r="1493" spans="2:4" ht="12.75" x14ac:dyDescent="0.2">
      <c r="B1493" s="72"/>
      <c r="C1493" s="72"/>
      <c r="D1493" s="72"/>
    </row>
    <row r="1494" spans="2:4" ht="12.75" x14ac:dyDescent="0.2">
      <c r="B1494" s="72"/>
      <c r="C1494" s="72"/>
      <c r="D1494" s="72"/>
    </row>
    <row r="1495" spans="2:4" ht="12.75" x14ac:dyDescent="0.2">
      <c r="B1495" s="72"/>
      <c r="C1495" s="72"/>
      <c r="D1495" s="72"/>
    </row>
    <row r="1496" spans="2:4" ht="12.75" x14ac:dyDescent="0.2">
      <c r="B1496" s="72"/>
      <c r="C1496" s="72"/>
      <c r="D1496" s="72"/>
    </row>
    <row r="1497" spans="2:4" ht="12.75" x14ac:dyDescent="0.2">
      <c r="B1497" s="72"/>
      <c r="C1497" s="72"/>
      <c r="D1497" s="72"/>
    </row>
    <row r="1498" spans="2:4" ht="12.75" x14ac:dyDescent="0.2">
      <c r="B1498" s="72"/>
      <c r="C1498" s="72"/>
      <c r="D1498" s="72"/>
    </row>
    <row r="1499" spans="2:4" ht="12.75" x14ac:dyDescent="0.2">
      <c r="B1499" s="72"/>
      <c r="C1499" s="72"/>
      <c r="D1499" s="72"/>
    </row>
    <row r="1500" spans="2:4" ht="12.75" x14ac:dyDescent="0.2">
      <c r="B1500" s="72"/>
      <c r="C1500" s="72"/>
      <c r="D1500" s="72"/>
    </row>
    <row r="1501" spans="2:4" ht="12.75" x14ac:dyDescent="0.2">
      <c r="B1501" s="72"/>
      <c r="C1501" s="72"/>
      <c r="D1501" s="72"/>
    </row>
    <row r="1502" spans="2:4" ht="12.75" x14ac:dyDescent="0.2">
      <c r="B1502" s="72"/>
      <c r="C1502" s="72"/>
      <c r="D1502" s="72"/>
    </row>
    <row r="1503" spans="2:4" ht="12.75" x14ac:dyDescent="0.2">
      <c r="B1503" s="72"/>
      <c r="C1503" s="72"/>
      <c r="D1503" s="72"/>
    </row>
    <row r="1504" spans="2:4" ht="12.75" x14ac:dyDescent="0.2">
      <c r="B1504" s="72"/>
      <c r="C1504" s="72"/>
      <c r="D1504" s="72"/>
    </row>
    <row r="1505" spans="2:4" ht="12.75" x14ac:dyDescent="0.2">
      <c r="B1505" s="72"/>
      <c r="C1505" s="72"/>
      <c r="D1505" s="72"/>
    </row>
    <row r="1506" spans="2:4" ht="12.75" x14ac:dyDescent="0.2">
      <c r="B1506" s="72"/>
      <c r="C1506" s="72"/>
      <c r="D1506" s="72"/>
    </row>
    <row r="1507" spans="2:4" ht="12.75" x14ac:dyDescent="0.2">
      <c r="B1507" s="72"/>
      <c r="C1507" s="72"/>
      <c r="D1507" s="72"/>
    </row>
    <row r="1508" spans="2:4" ht="12.75" x14ac:dyDescent="0.2">
      <c r="B1508" s="72"/>
      <c r="C1508" s="72"/>
      <c r="D1508" s="72"/>
    </row>
    <row r="1509" spans="2:4" ht="12.75" x14ac:dyDescent="0.2">
      <c r="B1509" s="72"/>
      <c r="C1509" s="72"/>
      <c r="D1509" s="72"/>
    </row>
    <row r="1510" spans="2:4" ht="12.75" x14ac:dyDescent="0.2">
      <c r="B1510" s="72"/>
      <c r="C1510" s="72"/>
      <c r="D1510" s="72"/>
    </row>
    <row r="1511" spans="2:4" ht="12.75" x14ac:dyDescent="0.2">
      <c r="B1511" s="72"/>
      <c r="C1511" s="72"/>
      <c r="D1511" s="72"/>
    </row>
    <row r="1512" spans="2:4" ht="12.75" x14ac:dyDescent="0.2">
      <c r="B1512" s="72"/>
      <c r="C1512" s="72"/>
      <c r="D1512" s="72"/>
    </row>
    <row r="1513" spans="2:4" ht="12.75" x14ac:dyDescent="0.2">
      <c r="B1513" s="72"/>
      <c r="C1513" s="72"/>
      <c r="D1513" s="72"/>
    </row>
    <row r="1514" spans="2:4" ht="12.75" x14ac:dyDescent="0.2">
      <c r="B1514" s="72"/>
      <c r="C1514" s="72"/>
      <c r="D1514" s="72"/>
    </row>
    <row r="1515" spans="2:4" ht="12.75" x14ac:dyDescent="0.2">
      <c r="B1515" s="72"/>
      <c r="C1515" s="72"/>
      <c r="D1515" s="72"/>
    </row>
    <row r="1516" spans="2:4" ht="12.75" x14ac:dyDescent="0.2">
      <c r="B1516" s="72"/>
      <c r="C1516" s="72"/>
      <c r="D1516" s="72"/>
    </row>
    <row r="1517" spans="2:4" ht="12.75" x14ac:dyDescent="0.2">
      <c r="B1517" s="72"/>
      <c r="C1517" s="72"/>
      <c r="D1517" s="72"/>
    </row>
    <row r="1518" spans="2:4" ht="12.75" x14ac:dyDescent="0.2">
      <c r="B1518" s="72"/>
      <c r="C1518" s="72"/>
      <c r="D1518" s="72"/>
    </row>
    <row r="1519" spans="2:4" ht="12.75" x14ac:dyDescent="0.2">
      <c r="B1519" s="72"/>
      <c r="C1519" s="72"/>
      <c r="D1519" s="72"/>
    </row>
    <row r="1520" spans="2:4" ht="12.75" x14ac:dyDescent="0.2">
      <c r="B1520" s="72"/>
      <c r="C1520" s="72"/>
      <c r="D1520" s="72"/>
    </row>
    <row r="1521" spans="2:4" ht="12.75" x14ac:dyDescent="0.2">
      <c r="B1521" s="72"/>
      <c r="C1521" s="72"/>
      <c r="D1521" s="72"/>
    </row>
    <row r="1522" spans="2:4" ht="12.75" x14ac:dyDescent="0.2">
      <c r="B1522" s="72"/>
      <c r="C1522" s="72"/>
      <c r="D1522" s="72"/>
    </row>
    <row r="1523" spans="2:4" ht="12.75" x14ac:dyDescent="0.2">
      <c r="B1523" s="72"/>
      <c r="C1523" s="72"/>
      <c r="D1523" s="72"/>
    </row>
    <row r="1524" spans="2:4" ht="12.75" x14ac:dyDescent="0.2">
      <c r="B1524" s="72"/>
      <c r="C1524" s="72"/>
      <c r="D1524" s="72"/>
    </row>
    <row r="1525" spans="2:4" ht="12.75" x14ac:dyDescent="0.2">
      <c r="B1525" s="72"/>
      <c r="C1525" s="72"/>
      <c r="D1525" s="72"/>
    </row>
    <row r="1526" spans="2:4" ht="12.75" x14ac:dyDescent="0.2">
      <c r="B1526" s="72"/>
      <c r="C1526" s="72"/>
      <c r="D1526" s="72"/>
    </row>
    <row r="1527" spans="2:4" ht="12.75" x14ac:dyDescent="0.2">
      <c r="B1527" s="72"/>
      <c r="C1527" s="72"/>
      <c r="D1527" s="72"/>
    </row>
    <row r="1528" spans="2:4" ht="12.75" x14ac:dyDescent="0.2">
      <c r="B1528" s="72"/>
      <c r="C1528" s="72"/>
      <c r="D1528" s="72"/>
    </row>
    <row r="1529" spans="2:4" ht="12.75" x14ac:dyDescent="0.2">
      <c r="B1529" s="72"/>
      <c r="C1529" s="72"/>
      <c r="D1529" s="72"/>
    </row>
    <row r="1530" spans="2:4" ht="12.75" x14ac:dyDescent="0.2">
      <c r="B1530" s="72"/>
      <c r="C1530" s="72"/>
      <c r="D1530" s="72"/>
    </row>
    <row r="1531" spans="2:4" ht="12.75" x14ac:dyDescent="0.2">
      <c r="B1531" s="72"/>
      <c r="C1531" s="72"/>
      <c r="D1531" s="72"/>
    </row>
    <row r="1532" spans="2:4" ht="12.75" x14ac:dyDescent="0.2">
      <c r="B1532" s="72"/>
      <c r="C1532" s="72"/>
      <c r="D1532" s="72"/>
    </row>
    <row r="1533" spans="2:4" ht="12.75" x14ac:dyDescent="0.2">
      <c r="B1533" s="72"/>
      <c r="C1533" s="72"/>
      <c r="D1533" s="72"/>
    </row>
    <row r="1534" spans="2:4" ht="12.75" x14ac:dyDescent="0.2">
      <c r="B1534" s="72"/>
      <c r="C1534" s="72"/>
      <c r="D1534" s="72"/>
    </row>
    <row r="1535" spans="2:4" ht="12.75" x14ac:dyDescent="0.2">
      <c r="B1535" s="72"/>
      <c r="C1535" s="72"/>
      <c r="D1535" s="72"/>
    </row>
    <row r="1536" spans="2:4" ht="12.75" x14ac:dyDescent="0.2">
      <c r="B1536" s="72"/>
      <c r="C1536" s="72"/>
      <c r="D1536" s="72"/>
    </row>
    <row r="1537" spans="2:4" ht="12.75" x14ac:dyDescent="0.2">
      <c r="B1537" s="72"/>
      <c r="C1537" s="72"/>
      <c r="D1537" s="72"/>
    </row>
    <row r="1538" spans="2:4" ht="12.75" x14ac:dyDescent="0.2">
      <c r="B1538" s="72"/>
      <c r="C1538" s="72"/>
      <c r="D1538" s="72"/>
    </row>
    <row r="1539" spans="2:4" ht="12.75" x14ac:dyDescent="0.2">
      <c r="B1539" s="72"/>
      <c r="C1539" s="72"/>
      <c r="D1539" s="72"/>
    </row>
    <row r="1540" spans="2:4" ht="12.75" x14ac:dyDescent="0.2">
      <c r="B1540" s="72"/>
      <c r="C1540" s="72"/>
      <c r="D1540" s="72"/>
    </row>
    <row r="1541" spans="2:4" ht="12.75" x14ac:dyDescent="0.2">
      <c r="B1541" s="72"/>
      <c r="C1541" s="72"/>
      <c r="D1541" s="72"/>
    </row>
    <row r="1542" spans="2:4" ht="12.75" x14ac:dyDescent="0.2">
      <c r="B1542" s="72"/>
      <c r="C1542" s="72"/>
      <c r="D1542" s="72"/>
    </row>
    <row r="1543" spans="2:4" ht="12.75" x14ac:dyDescent="0.2">
      <c r="B1543" s="72"/>
      <c r="C1543" s="72"/>
      <c r="D1543" s="72"/>
    </row>
    <row r="1544" spans="2:4" ht="12.75" x14ac:dyDescent="0.2">
      <c r="B1544" s="72"/>
      <c r="C1544" s="72"/>
      <c r="D1544" s="72"/>
    </row>
    <row r="1545" spans="2:4" ht="12.75" x14ac:dyDescent="0.2">
      <c r="B1545" s="72"/>
      <c r="C1545" s="72"/>
      <c r="D1545" s="72"/>
    </row>
    <row r="1546" spans="2:4" ht="12.75" x14ac:dyDescent="0.2">
      <c r="B1546" s="72"/>
      <c r="C1546" s="72"/>
      <c r="D1546" s="72"/>
    </row>
    <row r="1547" spans="2:4" ht="12.75" x14ac:dyDescent="0.2">
      <c r="B1547" s="72"/>
      <c r="C1547" s="72"/>
      <c r="D1547" s="72"/>
    </row>
    <row r="1548" spans="2:4" ht="12.75" x14ac:dyDescent="0.2">
      <c r="B1548" s="72"/>
      <c r="C1548" s="72"/>
      <c r="D1548" s="72"/>
    </row>
    <row r="1549" spans="2:4" ht="12.75" x14ac:dyDescent="0.2">
      <c r="B1549" s="72"/>
      <c r="C1549" s="72"/>
      <c r="D1549" s="72"/>
    </row>
    <row r="1550" spans="2:4" ht="12.75" x14ac:dyDescent="0.2">
      <c r="B1550" s="72"/>
      <c r="C1550" s="72"/>
      <c r="D1550" s="72"/>
    </row>
    <row r="1551" spans="2:4" ht="12.75" x14ac:dyDescent="0.2">
      <c r="B1551" s="72"/>
      <c r="C1551" s="72"/>
      <c r="D1551" s="72"/>
    </row>
    <row r="1552" spans="2:4" ht="12.75" x14ac:dyDescent="0.2">
      <c r="B1552" s="72"/>
      <c r="C1552" s="72"/>
      <c r="D1552" s="72"/>
    </row>
    <row r="1553" spans="2:4" ht="12.75" x14ac:dyDescent="0.2">
      <c r="B1553" s="72"/>
      <c r="C1553" s="72"/>
      <c r="D1553" s="72"/>
    </row>
    <row r="1554" spans="2:4" ht="12.75" x14ac:dyDescent="0.2">
      <c r="B1554" s="72"/>
      <c r="C1554" s="72"/>
      <c r="D1554" s="72"/>
    </row>
    <row r="1555" spans="2:4" ht="12.75" x14ac:dyDescent="0.2">
      <c r="B1555" s="72"/>
      <c r="C1555" s="72"/>
      <c r="D1555" s="72"/>
    </row>
    <row r="1556" spans="2:4" ht="12.75" x14ac:dyDescent="0.2">
      <c r="B1556" s="72"/>
      <c r="C1556" s="72"/>
      <c r="D1556" s="72"/>
    </row>
    <row r="1557" spans="2:4" ht="12.75" x14ac:dyDescent="0.2">
      <c r="B1557" s="72"/>
      <c r="C1557" s="72"/>
      <c r="D1557" s="72"/>
    </row>
    <row r="1558" spans="2:4" ht="12.75" x14ac:dyDescent="0.2">
      <c r="B1558" s="72"/>
      <c r="C1558" s="72"/>
      <c r="D1558" s="72"/>
    </row>
    <row r="1559" spans="2:4" ht="12.75" x14ac:dyDescent="0.2">
      <c r="B1559" s="72"/>
      <c r="C1559" s="72"/>
      <c r="D1559" s="72"/>
    </row>
    <row r="1560" spans="2:4" ht="12.75" x14ac:dyDescent="0.2">
      <c r="B1560" s="72"/>
      <c r="C1560" s="72"/>
      <c r="D1560" s="72"/>
    </row>
    <row r="1561" spans="2:4" ht="12.75" x14ac:dyDescent="0.2">
      <c r="B1561" s="72"/>
      <c r="C1561" s="72"/>
      <c r="D1561" s="72"/>
    </row>
    <row r="1562" spans="2:4" ht="12.75" x14ac:dyDescent="0.2">
      <c r="B1562" s="72"/>
      <c r="C1562" s="72"/>
      <c r="D1562" s="72"/>
    </row>
    <row r="1563" spans="2:4" ht="12.75" x14ac:dyDescent="0.2">
      <c r="B1563" s="72"/>
      <c r="C1563" s="72"/>
      <c r="D1563" s="72"/>
    </row>
    <row r="1564" spans="2:4" ht="12.75" x14ac:dyDescent="0.2">
      <c r="B1564" s="72"/>
      <c r="C1564" s="72"/>
      <c r="D1564" s="72"/>
    </row>
    <row r="1565" spans="2:4" ht="12.75" x14ac:dyDescent="0.2">
      <c r="B1565" s="72"/>
      <c r="C1565" s="72"/>
      <c r="D1565" s="72"/>
    </row>
    <row r="1566" spans="2:4" ht="12.75" x14ac:dyDescent="0.2">
      <c r="B1566" s="72"/>
      <c r="C1566" s="72"/>
      <c r="D1566" s="72"/>
    </row>
    <row r="1567" spans="2:4" ht="12.75" x14ac:dyDescent="0.2">
      <c r="B1567" s="72"/>
      <c r="C1567" s="72"/>
      <c r="D1567" s="72"/>
    </row>
    <row r="1568" spans="2:4" ht="12.75" x14ac:dyDescent="0.2">
      <c r="B1568" s="72"/>
      <c r="C1568" s="72"/>
      <c r="D1568" s="72"/>
    </row>
    <row r="1569" spans="2:4" ht="12.75" x14ac:dyDescent="0.2">
      <c r="B1569" s="72"/>
      <c r="C1569" s="72"/>
      <c r="D1569" s="72"/>
    </row>
    <row r="1570" spans="2:4" ht="12.75" x14ac:dyDescent="0.2">
      <c r="B1570" s="72"/>
      <c r="C1570" s="72"/>
      <c r="D1570" s="72"/>
    </row>
    <row r="1571" spans="2:4" ht="12.75" x14ac:dyDescent="0.2">
      <c r="B1571" s="72"/>
      <c r="C1571" s="72"/>
      <c r="D1571" s="72"/>
    </row>
    <row r="1572" spans="2:4" ht="12.75" x14ac:dyDescent="0.2">
      <c r="B1572" s="72"/>
      <c r="C1572" s="72"/>
      <c r="D1572" s="72"/>
    </row>
    <row r="1573" spans="2:4" ht="12.75" x14ac:dyDescent="0.2">
      <c r="B1573" s="72"/>
      <c r="C1573" s="72"/>
      <c r="D1573" s="72"/>
    </row>
    <row r="1574" spans="2:4" ht="12.75" x14ac:dyDescent="0.2">
      <c r="B1574" s="72"/>
      <c r="C1574" s="72"/>
      <c r="D1574" s="72"/>
    </row>
    <row r="1575" spans="2:4" ht="12.75" x14ac:dyDescent="0.2">
      <c r="B1575" s="72"/>
      <c r="C1575" s="72"/>
      <c r="D1575" s="72"/>
    </row>
    <row r="1576" spans="2:4" ht="12.75" x14ac:dyDescent="0.2">
      <c r="B1576" s="72"/>
      <c r="C1576" s="72"/>
      <c r="D1576" s="72"/>
    </row>
    <row r="1577" spans="2:4" ht="12.75" x14ac:dyDescent="0.2">
      <c r="B1577" s="72"/>
      <c r="C1577" s="72"/>
      <c r="D1577" s="72"/>
    </row>
    <row r="1578" spans="2:4" ht="12.75" x14ac:dyDescent="0.2">
      <c r="B1578" s="72"/>
      <c r="C1578" s="72"/>
      <c r="D1578" s="72"/>
    </row>
    <row r="1579" spans="2:4" ht="12.75" x14ac:dyDescent="0.2">
      <c r="B1579" s="72"/>
      <c r="C1579" s="72"/>
      <c r="D1579" s="72"/>
    </row>
    <row r="1580" spans="2:4" ht="12.75" x14ac:dyDescent="0.2">
      <c r="B1580" s="72"/>
      <c r="C1580" s="72"/>
      <c r="D1580" s="72"/>
    </row>
    <row r="1581" spans="2:4" ht="12.75" x14ac:dyDescent="0.2">
      <c r="B1581" s="72"/>
      <c r="C1581" s="72"/>
      <c r="D1581" s="72"/>
    </row>
    <row r="1582" spans="2:4" ht="12.75" x14ac:dyDescent="0.2">
      <c r="B1582" s="72"/>
      <c r="C1582" s="72"/>
      <c r="D1582" s="72"/>
    </row>
    <row r="1583" spans="2:4" ht="12.75" x14ac:dyDescent="0.2">
      <c r="B1583" s="72"/>
      <c r="C1583" s="72"/>
      <c r="D1583" s="72"/>
    </row>
    <row r="1584" spans="2:4" ht="12.75" x14ac:dyDescent="0.2">
      <c r="B1584" s="72"/>
      <c r="C1584" s="72"/>
      <c r="D1584" s="72"/>
    </row>
    <row r="1585" spans="2:4" ht="12.75" x14ac:dyDescent="0.2">
      <c r="B1585" s="72"/>
      <c r="C1585" s="72"/>
      <c r="D1585" s="72"/>
    </row>
    <row r="1586" spans="2:4" ht="12.75" x14ac:dyDescent="0.2">
      <c r="B1586" s="72"/>
      <c r="C1586" s="72"/>
      <c r="D1586" s="72"/>
    </row>
    <row r="1587" spans="2:4" ht="12.75" x14ac:dyDescent="0.2">
      <c r="B1587" s="72"/>
      <c r="C1587" s="72"/>
      <c r="D1587" s="72"/>
    </row>
    <row r="1588" spans="2:4" ht="12.75" x14ac:dyDescent="0.2">
      <c r="B1588" s="72"/>
      <c r="C1588" s="72"/>
      <c r="D1588" s="72"/>
    </row>
    <row r="1589" spans="2:4" ht="12.75" x14ac:dyDescent="0.2">
      <c r="B1589" s="72"/>
      <c r="C1589" s="72"/>
      <c r="D1589" s="72"/>
    </row>
    <row r="1590" spans="2:4" ht="12.75" x14ac:dyDescent="0.2">
      <c r="B1590" s="72"/>
      <c r="C1590" s="72"/>
      <c r="D1590" s="72"/>
    </row>
    <row r="1591" spans="2:4" ht="12.75" x14ac:dyDescent="0.2">
      <c r="B1591" s="72"/>
      <c r="C1591" s="72"/>
      <c r="D1591" s="72"/>
    </row>
    <row r="1592" spans="2:4" ht="12.75" x14ac:dyDescent="0.2">
      <c r="B1592" s="72"/>
      <c r="C1592" s="72"/>
      <c r="D1592" s="72"/>
    </row>
    <row r="1593" spans="2:4" ht="12.75" x14ac:dyDescent="0.2">
      <c r="B1593" s="72"/>
      <c r="C1593" s="72"/>
      <c r="D1593" s="72"/>
    </row>
    <row r="1594" spans="2:4" ht="12.75" x14ac:dyDescent="0.2">
      <c r="B1594" s="72"/>
      <c r="C1594" s="72"/>
      <c r="D1594" s="72"/>
    </row>
    <row r="1595" spans="2:4" ht="12.75" x14ac:dyDescent="0.2">
      <c r="B1595" s="72"/>
      <c r="C1595" s="72"/>
      <c r="D1595" s="72"/>
    </row>
    <row r="1596" spans="2:4" ht="12.75" x14ac:dyDescent="0.2">
      <c r="B1596" s="72"/>
      <c r="C1596" s="72"/>
      <c r="D1596" s="72"/>
    </row>
    <row r="1597" spans="2:4" ht="12.75" x14ac:dyDescent="0.2">
      <c r="B1597" s="72"/>
      <c r="C1597" s="72"/>
      <c r="D1597" s="72"/>
    </row>
    <row r="1598" spans="2:4" ht="12.75" x14ac:dyDescent="0.2">
      <c r="B1598" s="72"/>
      <c r="C1598" s="72"/>
      <c r="D1598" s="72"/>
    </row>
    <row r="1599" spans="2:4" ht="12.75" x14ac:dyDescent="0.2">
      <c r="B1599" s="72"/>
      <c r="C1599" s="72"/>
      <c r="D1599" s="72"/>
    </row>
    <row r="1600" spans="2:4" ht="12.75" x14ac:dyDescent="0.2">
      <c r="B1600" s="72"/>
      <c r="C1600" s="72"/>
      <c r="D1600" s="72"/>
    </row>
    <row r="1601" spans="2:4" ht="12.75" x14ac:dyDescent="0.2">
      <c r="B1601" s="72"/>
      <c r="C1601" s="72"/>
      <c r="D1601" s="72"/>
    </row>
    <row r="1602" spans="2:4" ht="12.75" x14ac:dyDescent="0.2">
      <c r="B1602" s="72"/>
      <c r="C1602" s="72"/>
      <c r="D1602" s="72"/>
    </row>
    <row r="1603" spans="2:4" ht="12.75" x14ac:dyDescent="0.2">
      <c r="B1603" s="72"/>
      <c r="C1603" s="72"/>
      <c r="D1603" s="72"/>
    </row>
    <row r="1604" spans="2:4" ht="12.75" x14ac:dyDescent="0.2">
      <c r="B1604" s="72"/>
      <c r="C1604" s="72"/>
      <c r="D1604" s="72"/>
    </row>
    <row r="1605" spans="2:4" ht="12.75" x14ac:dyDescent="0.2">
      <c r="B1605" s="72"/>
      <c r="C1605" s="72"/>
      <c r="D1605" s="72"/>
    </row>
    <row r="1606" spans="2:4" ht="12.75" x14ac:dyDescent="0.2">
      <c r="B1606" s="72"/>
      <c r="C1606" s="72"/>
      <c r="D1606" s="72"/>
    </row>
    <row r="1607" spans="2:4" ht="12.75" x14ac:dyDescent="0.2">
      <c r="B1607" s="72"/>
      <c r="C1607" s="72"/>
      <c r="D1607" s="72"/>
    </row>
    <row r="1608" spans="2:4" ht="12.75" x14ac:dyDescent="0.2">
      <c r="B1608" s="72"/>
      <c r="C1608" s="72"/>
      <c r="D1608" s="72"/>
    </row>
    <row r="1609" spans="2:4" ht="12.75" x14ac:dyDescent="0.2">
      <c r="B1609" s="72"/>
      <c r="C1609" s="72"/>
      <c r="D1609" s="72"/>
    </row>
    <row r="1610" spans="2:4" ht="12.75" x14ac:dyDescent="0.2">
      <c r="B1610" s="72"/>
      <c r="C1610" s="72"/>
      <c r="D1610" s="72"/>
    </row>
    <row r="1611" spans="2:4" ht="12.75" x14ac:dyDescent="0.2">
      <c r="B1611" s="72"/>
      <c r="C1611" s="72"/>
      <c r="D1611" s="72"/>
    </row>
    <row r="1612" spans="2:4" ht="12.75" x14ac:dyDescent="0.2">
      <c r="B1612" s="72"/>
      <c r="C1612" s="72"/>
      <c r="D1612" s="72"/>
    </row>
    <row r="1613" spans="2:4" ht="12.75" x14ac:dyDescent="0.2">
      <c r="B1613" s="72"/>
      <c r="C1613" s="72"/>
      <c r="D1613" s="72"/>
    </row>
    <row r="1614" spans="2:4" ht="12.75" x14ac:dyDescent="0.2">
      <c r="B1614" s="72"/>
      <c r="C1614" s="72"/>
      <c r="D1614" s="72"/>
    </row>
    <row r="1615" spans="2:4" ht="12.75" x14ac:dyDescent="0.2">
      <c r="B1615" s="72"/>
      <c r="C1615" s="72"/>
      <c r="D1615" s="72"/>
    </row>
    <row r="1616" spans="2:4" ht="12.75" x14ac:dyDescent="0.2">
      <c r="B1616" s="72"/>
      <c r="C1616" s="72"/>
      <c r="D1616" s="72"/>
    </row>
    <row r="1617" spans="2:4" ht="12.75" x14ac:dyDescent="0.2">
      <c r="B1617" s="72"/>
      <c r="C1617" s="72"/>
      <c r="D1617" s="72"/>
    </row>
    <row r="1618" spans="2:4" ht="12.75" x14ac:dyDescent="0.2">
      <c r="B1618" s="72"/>
      <c r="C1618" s="72"/>
      <c r="D1618" s="72"/>
    </row>
    <row r="1619" spans="2:4" ht="12.75" x14ac:dyDescent="0.2">
      <c r="B1619" s="72"/>
      <c r="C1619" s="72"/>
      <c r="D1619" s="72"/>
    </row>
    <row r="1620" spans="2:4" ht="12.75" x14ac:dyDescent="0.2">
      <c r="B1620" s="72"/>
      <c r="C1620" s="72"/>
      <c r="D1620" s="72"/>
    </row>
    <row r="1621" spans="2:4" ht="12.75" x14ac:dyDescent="0.2">
      <c r="B1621" s="72"/>
      <c r="C1621" s="72"/>
      <c r="D1621" s="72"/>
    </row>
    <row r="1622" spans="2:4" ht="12.75" x14ac:dyDescent="0.2">
      <c r="B1622" s="72"/>
      <c r="C1622" s="72"/>
      <c r="D1622" s="72"/>
    </row>
    <row r="1623" spans="2:4" ht="12.75" x14ac:dyDescent="0.2">
      <c r="B1623" s="72"/>
      <c r="C1623" s="72"/>
      <c r="D1623" s="72"/>
    </row>
    <row r="1624" spans="2:4" ht="12.75" x14ac:dyDescent="0.2">
      <c r="B1624" s="72"/>
      <c r="C1624" s="72"/>
      <c r="D1624" s="72"/>
    </row>
    <row r="1625" spans="2:4" ht="12.75" x14ac:dyDescent="0.2">
      <c r="B1625" s="72"/>
      <c r="C1625" s="72"/>
      <c r="D1625" s="72"/>
    </row>
    <row r="1626" spans="2:4" ht="12.75" x14ac:dyDescent="0.2">
      <c r="B1626" s="72"/>
      <c r="C1626" s="72"/>
      <c r="D1626" s="72"/>
    </row>
    <row r="1627" spans="2:4" ht="12.75" x14ac:dyDescent="0.2">
      <c r="B1627" s="72"/>
      <c r="C1627" s="72"/>
      <c r="D1627" s="72"/>
    </row>
    <row r="1628" spans="2:4" ht="12.75" x14ac:dyDescent="0.2">
      <c r="B1628" s="72"/>
      <c r="C1628" s="72"/>
      <c r="D1628" s="72"/>
    </row>
    <row r="1629" spans="2:4" ht="12.75" x14ac:dyDescent="0.2">
      <c r="B1629" s="72"/>
      <c r="C1629" s="72"/>
      <c r="D1629" s="72"/>
    </row>
    <row r="1630" spans="2:4" ht="12.75" x14ac:dyDescent="0.2">
      <c r="B1630" s="72"/>
      <c r="C1630" s="72"/>
      <c r="D1630" s="72"/>
    </row>
    <row r="1631" spans="2:4" ht="12.75" x14ac:dyDescent="0.2">
      <c r="B1631" s="72"/>
      <c r="C1631" s="72"/>
      <c r="D1631" s="72"/>
    </row>
    <row r="1632" spans="2:4" ht="12.75" x14ac:dyDescent="0.2">
      <c r="B1632" s="72"/>
      <c r="C1632" s="72"/>
      <c r="D1632" s="72"/>
    </row>
    <row r="1633" spans="2:4" ht="12.75" x14ac:dyDescent="0.2">
      <c r="B1633" s="72"/>
      <c r="C1633" s="72"/>
      <c r="D1633" s="72"/>
    </row>
    <row r="1634" spans="2:4" ht="12.75" x14ac:dyDescent="0.2">
      <c r="B1634" s="72"/>
      <c r="C1634" s="72"/>
      <c r="D1634" s="72"/>
    </row>
    <row r="1635" spans="2:4" ht="12.75" x14ac:dyDescent="0.2">
      <c r="B1635" s="72"/>
      <c r="C1635" s="72"/>
      <c r="D1635" s="72"/>
    </row>
    <row r="1636" spans="2:4" ht="12.75" x14ac:dyDescent="0.2">
      <c r="B1636" s="72"/>
      <c r="C1636" s="72"/>
      <c r="D1636" s="72"/>
    </row>
    <row r="1637" spans="2:4" ht="12.75" x14ac:dyDescent="0.2">
      <c r="B1637" s="72"/>
      <c r="C1637" s="72"/>
      <c r="D1637" s="72"/>
    </row>
    <row r="1638" spans="2:4" ht="12.75" x14ac:dyDescent="0.2">
      <c r="B1638" s="72"/>
      <c r="C1638" s="72"/>
      <c r="D1638" s="72"/>
    </row>
    <row r="1639" spans="2:4" ht="12.75" x14ac:dyDescent="0.2">
      <c r="B1639" s="72"/>
      <c r="C1639" s="72"/>
      <c r="D1639" s="72"/>
    </row>
    <row r="1640" spans="2:4" ht="12.75" x14ac:dyDescent="0.2">
      <c r="B1640" s="72"/>
      <c r="C1640" s="72"/>
      <c r="D1640" s="72"/>
    </row>
    <row r="1641" spans="2:4" ht="12.75" x14ac:dyDescent="0.2">
      <c r="B1641" s="72"/>
      <c r="C1641" s="72"/>
      <c r="D1641" s="72"/>
    </row>
    <row r="1642" spans="2:4" ht="12.75" x14ac:dyDescent="0.2">
      <c r="B1642" s="72"/>
      <c r="C1642" s="72"/>
      <c r="D1642" s="72"/>
    </row>
    <row r="1643" spans="2:4" ht="12.75" x14ac:dyDescent="0.2">
      <c r="B1643" s="72"/>
      <c r="C1643" s="72"/>
      <c r="D1643" s="72"/>
    </row>
    <row r="1644" spans="2:4" ht="12.75" x14ac:dyDescent="0.2">
      <c r="B1644" s="72"/>
      <c r="C1644" s="72"/>
      <c r="D1644" s="72"/>
    </row>
    <row r="1645" spans="2:4" ht="12.75" x14ac:dyDescent="0.2">
      <c r="B1645" s="72"/>
      <c r="C1645" s="72"/>
      <c r="D1645" s="72"/>
    </row>
    <row r="1646" spans="2:4" ht="12.75" x14ac:dyDescent="0.2">
      <c r="B1646" s="72"/>
      <c r="C1646" s="72"/>
      <c r="D1646" s="72"/>
    </row>
    <row r="1647" spans="2:4" ht="12.75" x14ac:dyDescent="0.2">
      <c r="B1647" s="72"/>
      <c r="C1647" s="72"/>
      <c r="D1647" s="72"/>
    </row>
    <row r="1648" spans="2:4" ht="12.75" x14ac:dyDescent="0.2">
      <c r="B1648" s="72"/>
      <c r="C1648" s="72"/>
      <c r="D1648" s="72"/>
    </row>
    <row r="1649" spans="2:4" ht="12.75" x14ac:dyDescent="0.2">
      <c r="B1649" s="72"/>
      <c r="C1649" s="72"/>
      <c r="D1649" s="72"/>
    </row>
    <row r="1650" spans="2:4" ht="12.75" x14ac:dyDescent="0.2">
      <c r="B1650" s="72"/>
      <c r="C1650" s="72"/>
      <c r="D1650" s="72"/>
    </row>
    <row r="1651" spans="2:4" ht="12.75" x14ac:dyDescent="0.2">
      <c r="B1651" s="72"/>
      <c r="C1651" s="72"/>
      <c r="D1651" s="72"/>
    </row>
    <row r="1652" spans="2:4" ht="12.75" x14ac:dyDescent="0.2">
      <c r="B1652" s="72"/>
      <c r="C1652" s="72"/>
      <c r="D1652" s="72"/>
    </row>
    <row r="1653" spans="2:4" ht="12.75" x14ac:dyDescent="0.2">
      <c r="B1653" s="72"/>
      <c r="C1653" s="72"/>
      <c r="D1653" s="72"/>
    </row>
    <row r="1654" spans="2:4" ht="12.75" x14ac:dyDescent="0.2">
      <c r="B1654" s="72"/>
      <c r="C1654" s="72"/>
      <c r="D1654" s="72"/>
    </row>
    <row r="1655" spans="2:4" ht="12.75" x14ac:dyDescent="0.2">
      <c r="B1655" s="72"/>
      <c r="C1655" s="72"/>
      <c r="D1655" s="72"/>
    </row>
    <row r="1656" spans="2:4" ht="12.75" x14ac:dyDescent="0.2">
      <c r="B1656" s="72"/>
      <c r="C1656" s="72"/>
      <c r="D1656" s="72"/>
    </row>
    <row r="1657" spans="2:4" ht="12.75" x14ac:dyDescent="0.2">
      <c r="B1657" s="72"/>
      <c r="C1657" s="72"/>
      <c r="D1657" s="72"/>
    </row>
    <row r="1658" spans="2:4" ht="12.75" x14ac:dyDescent="0.2">
      <c r="B1658" s="72"/>
      <c r="C1658" s="72"/>
      <c r="D1658" s="72"/>
    </row>
    <row r="1659" spans="2:4" ht="12.75" x14ac:dyDescent="0.2">
      <c r="B1659" s="72"/>
      <c r="C1659" s="72"/>
      <c r="D1659" s="72"/>
    </row>
    <row r="1660" spans="2:4" ht="12.75" x14ac:dyDescent="0.2">
      <c r="B1660" s="72"/>
      <c r="C1660" s="72"/>
      <c r="D1660" s="72"/>
    </row>
    <row r="1661" spans="2:4" ht="12.75" x14ac:dyDescent="0.2">
      <c r="B1661" s="72"/>
      <c r="C1661" s="72"/>
      <c r="D1661" s="72"/>
    </row>
    <row r="1662" spans="2:4" ht="12.75" x14ac:dyDescent="0.2">
      <c r="B1662" s="72"/>
      <c r="C1662" s="72"/>
      <c r="D1662" s="72"/>
    </row>
    <row r="1663" spans="2:4" ht="12.75" x14ac:dyDescent="0.2">
      <c r="B1663" s="72"/>
      <c r="C1663" s="72"/>
      <c r="D1663" s="72"/>
    </row>
    <row r="1664" spans="2:4" ht="12.75" x14ac:dyDescent="0.2">
      <c r="B1664" s="72"/>
      <c r="C1664" s="72"/>
      <c r="D1664" s="72"/>
    </row>
    <row r="1665" spans="2:4" ht="12.75" x14ac:dyDescent="0.2">
      <c r="B1665" s="72"/>
      <c r="C1665" s="72"/>
      <c r="D1665" s="72"/>
    </row>
    <row r="1666" spans="2:4" ht="12.75" x14ac:dyDescent="0.2">
      <c r="B1666" s="72"/>
      <c r="C1666" s="72"/>
      <c r="D1666" s="72"/>
    </row>
    <row r="1667" spans="2:4" ht="12.75" x14ac:dyDescent="0.2">
      <c r="B1667" s="72"/>
      <c r="C1667" s="72"/>
      <c r="D1667" s="72"/>
    </row>
    <row r="1668" spans="2:4" ht="12.75" x14ac:dyDescent="0.2">
      <c r="B1668" s="72"/>
      <c r="C1668" s="72"/>
      <c r="D1668" s="72"/>
    </row>
    <row r="1669" spans="2:4" ht="12.75" x14ac:dyDescent="0.2">
      <c r="B1669" s="72"/>
      <c r="C1669" s="72"/>
      <c r="D1669" s="72"/>
    </row>
    <row r="1670" spans="2:4" ht="12.75" x14ac:dyDescent="0.2">
      <c r="B1670" s="72"/>
      <c r="C1670" s="72"/>
      <c r="D1670" s="72"/>
    </row>
    <row r="1671" spans="2:4" ht="12.75" x14ac:dyDescent="0.2">
      <c r="B1671" s="72"/>
      <c r="C1671" s="72"/>
      <c r="D1671" s="72"/>
    </row>
    <row r="1672" spans="2:4" ht="12.75" x14ac:dyDescent="0.2">
      <c r="B1672" s="72"/>
      <c r="C1672" s="72"/>
      <c r="D1672" s="72"/>
    </row>
    <row r="1673" spans="2:4" ht="12.75" x14ac:dyDescent="0.2">
      <c r="B1673" s="72"/>
      <c r="C1673" s="72"/>
      <c r="D1673" s="72"/>
    </row>
    <row r="1674" spans="2:4" ht="12.75" x14ac:dyDescent="0.2">
      <c r="B1674" s="72"/>
      <c r="C1674" s="72"/>
      <c r="D1674" s="72"/>
    </row>
    <row r="1675" spans="2:4" ht="12.75" x14ac:dyDescent="0.2">
      <c r="B1675" s="72"/>
      <c r="C1675" s="72"/>
      <c r="D1675" s="72"/>
    </row>
    <row r="1676" spans="2:4" ht="12.75" x14ac:dyDescent="0.2">
      <c r="B1676" s="72"/>
      <c r="C1676" s="72"/>
      <c r="D1676" s="72"/>
    </row>
    <row r="1677" spans="2:4" ht="12.75" x14ac:dyDescent="0.2">
      <c r="B1677" s="72"/>
      <c r="C1677" s="72"/>
      <c r="D1677" s="72"/>
    </row>
    <row r="1678" spans="2:4" ht="12.75" x14ac:dyDescent="0.2">
      <c r="B1678" s="72"/>
      <c r="C1678" s="72"/>
      <c r="D1678" s="72"/>
    </row>
    <row r="1679" spans="2:4" ht="12.75" x14ac:dyDescent="0.2">
      <c r="B1679" s="72"/>
      <c r="C1679" s="72"/>
      <c r="D1679" s="72"/>
    </row>
    <row r="1680" spans="2:4" ht="12.75" x14ac:dyDescent="0.2">
      <c r="B1680" s="72"/>
      <c r="C1680" s="72"/>
      <c r="D1680" s="72"/>
    </row>
    <row r="1681" spans="2:4" ht="12.75" x14ac:dyDescent="0.2">
      <c r="B1681" s="72"/>
      <c r="C1681" s="72"/>
      <c r="D1681" s="72"/>
    </row>
    <row r="1682" spans="2:4" ht="12.75" x14ac:dyDescent="0.2">
      <c r="B1682" s="72"/>
      <c r="C1682" s="72"/>
      <c r="D1682" s="72"/>
    </row>
    <row r="1683" spans="2:4" ht="12.75" x14ac:dyDescent="0.2">
      <c r="B1683" s="72"/>
      <c r="C1683" s="72"/>
      <c r="D1683" s="72"/>
    </row>
    <row r="1684" spans="2:4" ht="12.75" x14ac:dyDescent="0.2">
      <c r="B1684" s="72"/>
      <c r="C1684" s="72"/>
      <c r="D1684" s="72"/>
    </row>
    <row r="1685" spans="2:4" ht="12.75" x14ac:dyDescent="0.2">
      <c r="B1685" s="72"/>
      <c r="C1685" s="72"/>
      <c r="D1685" s="72"/>
    </row>
    <row r="1686" spans="2:4" ht="12.75" x14ac:dyDescent="0.2">
      <c r="B1686" s="72"/>
      <c r="C1686" s="72"/>
      <c r="D1686" s="72"/>
    </row>
    <row r="1687" spans="2:4" ht="12.75" x14ac:dyDescent="0.2">
      <c r="B1687" s="72"/>
      <c r="C1687" s="72"/>
      <c r="D1687" s="72"/>
    </row>
    <row r="1688" spans="2:4" ht="12.75" x14ac:dyDescent="0.2">
      <c r="B1688" s="72"/>
      <c r="C1688" s="72"/>
      <c r="D1688" s="72"/>
    </row>
    <row r="1689" spans="2:4" ht="12.75" x14ac:dyDescent="0.2">
      <c r="B1689" s="72"/>
      <c r="C1689" s="72"/>
      <c r="D1689" s="72"/>
    </row>
    <row r="1690" spans="2:4" ht="12.75" x14ac:dyDescent="0.2">
      <c r="B1690" s="72"/>
      <c r="C1690" s="72"/>
      <c r="D1690" s="72"/>
    </row>
    <row r="1691" spans="2:4" ht="12.75" x14ac:dyDescent="0.2">
      <c r="B1691" s="72"/>
      <c r="C1691" s="72"/>
      <c r="D1691" s="72"/>
    </row>
    <row r="1692" spans="2:4" ht="12.75" x14ac:dyDescent="0.2">
      <c r="B1692" s="72"/>
      <c r="C1692" s="72"/>
      <c r="D1692" s="72"/>
    </row>
    <row r="1693" spans="2:4" ht="12.75" x14ac:dyDescent="0.2">
      <c r="B1693" s="72"/>
      <c r="C1693" s="72"/>
      <c r="D1693" s="72"/>
    </row>
    <row r="1694" spans="2:4" ht="12.75" x14ac:dyDescent="0.2">
      <c r="B1694" s="72"/>
      <c r="C1694" s="72"/>
      <c r="D1694" s="72"/>
    </row>
    <row r="1695" spans="2:4" ht="12.75" x14ac:dyDescent="0.2">
      <c r="B1695" s="72"/>
      <c r="C1695" s="72"/>
      <c r="D1695" s="72"/>
    </row>
    <row r="1696" spans="2:4" ht="12.75" x14ac:dyDescent="0.2">
      <c r="B1696" s="72"/>
      <c r="C1696" s="72"/>
      <c r="D1696" s="72"/>
    </row>
    <row r="1697" spans="2:4" ht="12.75" x14ac:dyDescent="0.2">
      <c r="B1697" s="72"/>
      <c r="C1697" s="72"/>
      <c r="D1697" s="72"/>
    </row>
    <row r="1698" spans="2:4" ht="12.75" x14ac:dyDescent="0.2">
      <c r="B1698" s="72"/>
      <c r="C1698" s="72"/>
      <c r="D1698" s="72"/>
    </row>
    <row r="1699" spans="2:4" ht="12.75" x14ac:dyDescent="0.2">
      <c r="B1699" s="72"/>
      <c r="C1699" s="72"/>
      <c r="D1699" s="72"/>
    </row>
    <row r="1700" spans="2:4" ht="12.75" x14ac:dyDescent="0.2">
      <c r="B1700" s="72"/>
      <c r="C1700" s="72"/>
      <c r="D1700" s="72"/>
    </row>
    <row r="1701" spans="2:4" ht="12.75" x14ac:dyDescent="0.2">
      <c r="B1701" s="72"/>
      <c r="C1701" s="72"/>
      <c r="D1701" s="72"/>
    </row>
    <row r="1702" spans="2:4" ht="12.75" x14ac:dyDescent="0.2">
      <c r="B1702" s="72"/>
      <c r="C1702" s="72"/>
      <c r="D1702" s="72"/>
    </row>
    <row r="1703" spans="2:4" ht="12.75" x14ac:dyDescent="0.2">
      <c r="B1703" s="72"/>
      <c r="C1703" s="72"/>
      <c r="D1703" s="72"/>
    </row>
    <row r="1704" spans="2:4" ht="12.75" x14ac:dyDescent="0.2">
      <c r="B1704" s="72"/>
      <c r="C1704" s="72"/>
      <c r="D1704" s="72"/>
    </row>
    <row r="1705" spans="2:4" ht="12.75" x14ac:dyDescent="0.2">
      <c r="B1705" s="72"/>
      <c r="C1705" s="72"/>
      <c r="D1705" s="72"/>
    </row>
    <row r="1706" spans="2:4" ht="12.75" x14ac:dyDescent="0.2">
      <c r="B1706" s="72"/>
      <c r="C1706" s="72"/>
      <c r="D1706" s="72"/>
    </row>
    <row r="1707" spans="2:4" ht="12.75" x14ac:dyDescent="0.2">
      <c r="B1707" s="72"/>
      <c r="C1707" s="72"/>
      <c r="D1707" s="72"/>
    </row>
    <row r="1708" spans="2:4" ht="12.75" x14ac:dyDescent="0.2">
      <c r="B1708" s="72"/>
      <c r="C1708" s="72"/>
      <c r="D1708" s="72"/>
    </row>
    <row r="1709" spans="2:4" ht="12.75" x14ac:dyDescent="0.2">
      <c r="B1709" s="72"/>
      <c r="C1709" s="72"/>
      <c r="D1709" s="72"/>
    </row>
    <row r="1710" spans="2:4" ht="12.75" x14ac:dyDescent="0.2">
      <c r="B1710" s="72"/>
      <c r="C1710" s="72"/>
      <c r="D1710" s="72"/>
    </row>
    <row r="1711" spans="2:4" ht="12.75" x14ac:dyDescent="0.2">
      <c r="B1711" s="72"/>
      <c r="C1711" s="72"/>
      <c r="D1711" s="72"/>
    </row>
    <row r="1712" spans="2:4" ht="12.75" x14ac:dyDescent="0.2">
      <c r="B1712" s="72"/>
      <c r="C1712" s="72"/>
      <c r="D1712" s="72"/>
    </row>
    <row r="1713" spans="2:4" ht="12.75" x14ac:dyDescent="0.2">
      <c r="B1713" s="72"/>
      <c r="C1713" s="72"/>
      <c r="D1713" s="72"/>
    </row>
    <row r="1714" spans="2:4" ht="12.75" x14ac:dyDescent="0.2">
      <c r="B1714" s="72"/>
      <c r="C1714" s="72"/>
      <c r="D1714" s="72"/>
    </row>
    <row r="1715" spans="2:4" ht="12.75" x14ac:dyDescent="0.2">
      <c r="B1715" s="72"/>
      <c r="C1715" s="72"/>
      <c r="D1715" s="72"/>
    </row>
    <row r="1716" spans="2:4" ht="12.75" x14ac:dyDescent="0.2">
      <c r="B1716" s="72"/>
      <c r="C1716" s="72"/>
      <c r="D1716" s="72"/>
    </row>
    <row r="1717" spans="2:4" ht="12.75" x14ac:dyDescent="0.2">
      <c r="B1717" s="72"/>
      <c r="C1717" s="72"/>
      <c r="D1717" s="72"/>
    </row>
    <row r="1718" spans="2:4" ht="12.75" x14ac:dyDescent="0.2">
      <c r="B1718" s="72"/>
      <c r="C1718" s="72"/>
      <c r="D1718" s="72"/>
    </row>
    <row r="1719" spans="2:4" ht="12.75" x14ac:dyDescent="0.2">
      <c r="B1719" s="72"/>
      <c r="C1719" s="72"/>
      <c r="D1719" s="72"/>
    </row>
    <row r="1720" spans="2:4" ht="12.75" x14ac:dyDescent="0.2">
      <c r="B1720" s="72"/>
      <c r="C1720" s="72"/>
      <c r="D1720" s="72"/>
    </row>
    <row r="1721" spans="2:4" ht="12.75" x14ac:dyDescent="0.2">
      <c r="B1721" s="72"/>
      <c r="C1721" s="72"/>
      <c r="D1721" s="72"/>
    </row>
    <row r="1722" spans="2:4" ht="12.75" x14ac:dyDescent="0.2">
      <c r="B1722" s="72"/>
      <c r="C1722" s="72"/>
      <c r="D1722" s="72"/>
    </row>
    <row r="1723" spans="2:4" ht="12.75" x14ac:dyDescent="0.2">
      <c r="B1723" s="72"/>
      <c r="C1723" s="72"/>
      <c r="D1723" s="72"/>
    </row>
    <row r="1724" spans="2:4" ht="12.75" x14ac:dyDescent="0.2">
      <c r="B1724" s="72"/>
      <c r="C1724" s="72"/>
      <c r="D1724" s="72"/>
    </row>
    <row r="1725" spans="2:4" ht="12.75" x14ac:dyDescent="0.2">
      <c r="B1725" s="72"/>
      <c r="C1725" s="72"/>
      <c r="D1725" s="72"/>
    </row>
    <row r="1726" spans="2:4" ht="12.75" x14ac:dyDescent="0.2">
      <c r="B1726" s="72"/>
      <c r="C1726" s="72"/>
      <c r="D1726" s="72"/>
    </row>
    <row r="1727" spans="2:4" ht="12.75" x14ac:dyDescent="0.2">
      <c r="B1727" s="72"/>
      <c r="C1727" s="72"/>
      <c r="D1727" s="72"/>
    </row>
    <row r="1728" spans="2:4" ht="12.75" x14ac:dyDescent="0.2">
      <c r="B1728" s="72"/>
      <c r="C1728" s="72"/>
      <c r="D1728" s="72"/>
    </row>
    <row r="1729" spans="2:4" ht="12.75" x14ac:dyDescent="0.2">
      <c r="B1729" s="72"/>
      <c r="C1729" s="72"/>
      <c r="D1729" s="72"/>
    </row>
    <row r="1730" spans="2:4" ht="12.75" x14ac:dyDescent="0.2">
      <c r="B1730" s="72"/>
      <c r="C1730" s="72"/>
      <c r="D1730" s="72"/>
    </row>
    <row r="1731" spans="2:4" ht="12.75" x14ac:dyDescent="0.2">
      <c r="B1731" s="72"/>
      <c r="C1731" s="72"/>
      <c r="D1731" s="72"/>
    </row>
    <row r="1732" spans="2:4" ht="12.75" x14ac:dyDescent="0.2">
      <c r="B1732" s="72"/>
      <c r="C1732" s="72"/>
      <c r="D1732" s="72"/>
    </row>
    <row r="1733" spans="2:4" ht="12.75" x14ac:dyDescent="0.2">
      <c r="B1733" s="72"/>
      <c r="C1733" s="72"/>
      <c r="D1733" s="72"/>
    </row>
    <row r="1734" spans="2:4" ht="12.75" x14ac:dyDescent="0.2">
      <c r="B1734" s="72"/>
      <c r="C1734" s="72"/>
      <c r="D1734" s="72"/>
    </row>
    <row r="1735" spans="2:4" ht="12.75" x14ac:dyDescent="0.2">
      <c r="B1735" s="72"/>
      <c r="C1735" s="72"/>
      <c r="D1735" s="72"/>
    </row>
    <row r="1736" spans="2:4" ht="12.75" x14ac:dyDescent="0.2">
      <c r="B1736" s="72"/>
      <c r="C1736" s="72"/>
      <c r="D1736" s="72"/>
    </row>
    <row r="1737" spans="2:4" ht="12.75" x14ac:dyDescent="0.2">
      <c r="B1737" s="72"/>
      <c r="C1737" s="72"/>
      <c r="D1737" s="72"/>
    </row>
    <row r="1738" spans="2:4" ht="12.75" x14ac:dyDescent="0.2">
      <c r="B1738" s="72"/>
      <c r="C1738" s="72"/>
      <c r="D1738" s="72"/>
    </row>
    <row r="1739" spans="2:4" ht="12.75" x14ac:dyDescent="0.2">
      <c r="B1739" s="72"/>
      <c r="C1739" s="72"/>
      <c r="D1739" s="72"/>
    </row>
    <row r="1740" spans="2:4" ht="12.75" x14ac:dyDescent="0.2">
      <c r="B1740" s="72"/>
      <c r="C1740" s="72"/>
      <c r="D1740" s="72"/>
    </row>
    <row r="1741" spans="2:4" ht="12.75" x14ac:dyDescent="0.2">
      <c r="B1741" s="72"/>
      <c r="C1741" s="72"/>
      <c r="D1741" s="72"/>
    </row>
    <row r="1742" spans="2:4" ht="12.75" x14ac:dyDescent="0.2">
      <c r="B1742" s="72"/>
      <c r="C1742" s="72"/>
      <c r="D1742" s="72"/>
    </row>
    <row r="1743" spans="2:4" ht="12.75" x14ac:dyDescent="0.2">
      <c r="B1743" s="72"/>
      <c r="C1743" s="72"/>
      <c r="D1743" s="72"/>
    </row>
    <row r="1744" spans="2:4" ht="12.75" x14ac:dyDescent="0.2">
      <c r="B1744" s="72"/>
      <c r="C1744" s="72"/>
      <c r="D1744" s="72"/>
    </row>
    <row r="1745" spans="2:4" ht="12.75" x14ac:dyDescent="0.2">
      <c r="B1745" s="72"/>
      <c r="C1745" s="72"/>
      <c r="D1745" s="72"/>
    </row>
    <row r="1746" spans="2:4" ht="12.75" x14ac:dyDescent="0.2">
      <c r="B1746" s="72"/>
      <c r="C1746" s="72"/>
      <c r="D1746" s="72"/>
    </row>
    <row r="1747" spans="2:4" ht="12.75" x14ac:dyDescent="0.2">
      <c r="B1747" s="72"/>
      <c r="C1747" s="72"/>
      <c r="D1747" s="72"/>
    </row>
    <row r="1748" spans="2:4" ht="12.75" x14ac:dyDescent="0.2">
      <c r="B1748" s="72"/>
      <c r="C1748" s="72"/>
      <c r="D1748" s="72"/>
    </row>
    <row r="1749" spans="2:4" ht="12.75" x14ac:dyDescent="0.2">
      <c r="B1749" s="72"/>
      <c r="C1749" s="72"/>
      <c r="D1749" s="72"/>
    </row>
    <row r="1750" spans="2:4" ht="12.75" x14ac:dyDescent="0.2">
      <c r="B1750" s="72"/>
      <c r="C1750" s="72"/>
      <c r="D1750" s="72"/>
    </row>
    <row r="1751" spans="2:4" ht="12.75" x14ac:dyDescent="0.2">
      <c r="B1751" s="72"/>
      <c r="C1751" s="72"/>
      <c r="D1751" s="72"/>
    </row>
    <row r="1752" spans="2:4" ht="12.75" x14ac:dyDescent="0.2">
      <c r="B1752" s="72"/>
      <c r="C1752" s="72"/>
      <c r="D1752" s="72"/>
    </row>
    <row r="1753" spans="2:4" ht="12.75" x14ac:dyDescent="0.2">
      <c r="B1753" s="72"/>
      <c r="C1753" s="72"/>
      <c r="D1753" s="72"/>
    </row>
    <row r="1754" spans="2:4" ht="12.75" x14ac:dyDescent="0.2">
      <c r="B1754" s="72"/>
      <c r="C1754" s="72"/>
      <c r="D1754" s="72"/>
    </row>
    <row r="1755" spans="2:4" ht="12.75" x14ac:dyDescent="0.2">
      <c r="B1755" s="72"/>
      <c r="C1755" s="72"/>
      <c r="D1755" s="72"/>
    </row>
    <row r="1756" spans="2:4" ht="12.75" x14ac:dyDescent="0.2">
      <c r="B1756" s="72"/>
      <c r="C1756" s="72"/>
      <c r="D1756" s="72"/>
    </row>
    <row r="1757" spans="2:4" ht="12.75" x14ac:dyDescent="0.2">
      <c r="B1757" s="72"/>
      <c r="C1757" s="72"/>
      <c r="D1757" s="72"/>
    </row>
    <row r="1758" spans="2:4" ht="12.75" x14ac:dyDescent="0.2">
      <c r="B1758" s="72"/>
      <c r="C1758" s="72"/>
      <c r="D1758" s="72"/>
    </row>
    <row r="1759" spans="2:4" ht="12.75" x14ac:dyDescent="0.2">
      <c r="B1759" s="72"/>
      <c r="C1759" s="72"/>
      <c r="D1759" s="72"/>
    </row>
    <row r="1760" spans="2:4" ht="12.75" x14ac:dyDescent="0.2">
      <c r="B1760" s="72"/>
      <c r="C1760" s="72"/>
      <c r="D1760" s="72"/>
    </row>
    <row r="1761" spans="2:4" ht="12.75" x14ac:dyDescent="0.2">
      <c r="B1761" s="72"/>
      <c r="C1761" s="72"/>
      <c r="D1761" s="72"/>
    </row>
    <row r="1762" spans="2:4" ht="12.75" x14ac:dyDescent="0.2">
      <c r="B1762" s="72"/>
      <c r="C1762" s="72"/>
      <c r="D1762" s="72"/>
    </row>
    <row r="1763" spans="2:4" ht="12.75" x14ac:dyDescent="0.2">
      <c r="B1763" s="72"/>
      <c r="C1763" s="72"/>
      <c r="D1763" s="72"/>
    </row>
    <row r="1764" spans="2:4" ht="12.75" x14ac:dyDescent="0.2">
      <c r="B1764" s="72"/>
      <c r="C1764" s="72"/>
      <c r="D1764" s="72"/>
    </row>
    <row r="1765" spans="2:4" ht="12.75" x14ac:dyDescent="0.2">
      <c r="B1765" s="72"/>
      <c r="C1765" s="72"/>
      <c r="D1765" s="72"/>
    </row>
    <row r="1766" spans="2:4" ht="12.75" x14ac:dyDescent="0.2">
      <c r="B1766" s="72"/>
      <c r="C1766" s="72"/>
      <c r="D1766" s="72"/>
    </row>
    <row r="1767" spans="2:4" ht="12.75" x14ac:dyDescent="0.2">
      <c r="B1767" s="72"/>
      <c r="C1767" s="72"/>
      <c r="D1767" s="72"/>
    </row>
    <row r="1768" spans="2:4" ht="12.75" x14ac:dyDescent="0.2">
      <c r="B1768" s="72"/>
      <c r="C1768" s="72"/>
      <c r="D1768" s="72"/>
    </row>
    <row r="1769" spans="2:4" ht="12.75" x14ac:dyDescent="0.2">
      <c r="B1769" s="72"/>
      <c r="C1769" s="72"/>
      <c r="D1769" s="72"/>
    </row>
    <row r="1770" spans="2:4" ht="12.75" x14ac:dyDescent="0.2">
      <c r="B1770" s="72"/>
      <c r="C1770" s="72"/>
      <c r="D1770" s="72"/>
    </row>
    <row r="1771" spans="2:4" ht="12.75" x14ac:dyDescent="0.2">
      <c r="B1771" s="72"/>
      <c r="C1771" s="72"/>
      <c r="D1771" s="72"/>
    </row>
    <row r="1772" spans="2:4" ht="12.75" x14ac:dyDescent="0.2">
      <c r="B1772" s="72"/>
      <c r="C1772" s="72"/>
      <c r="D1772" s="72"/>
    </row>
    <row r="1773" spans="2:4" ht="12.75" x14ac:dyDescent="0.2">
      <c r="B1773" s="72"/>
      <c r="C1773" s="72"/>
      <c r="D1773" s="72"/>
    </row>
    <row r="1774" spans="2:4" ht="12.75" x14ac:dyDescent="0.2">
      <c r="B1774" s="72"/>
      <c r="C1774" s="72"/>
      <c r="D1774" s="72"/>
    </row>
    <row r="1775" spans="2:4" ht="12.75" x14ac:dyDescent="0.2">
      <c r="B1775" s="72"/>
      <c r="C1775" s="72"/>
      <c r="D1775" s="72"/>
    </row>
    <row r="1776" spans="2:4" ht="12.75" x14ac:dyDescent="0.2">
      <c r="B1776" s="72"/>
      <c r="C1776" s="72"/>
      <c r="D1776" s="72"/>
    </row>
    <row r="1777" spans="2:4" ht="12.75" x14ac:dyDescent="0.2">
      <c r="B1777" s="72"/>
      <c r="C1777" s="72"/>
      <c r="D1777" s="72"/>
    </row>
    <row r="1778" spans="2:4" ht="12.75" x14ac:dyDescent="0.2">
      <c r="B1778" s="72"/>
      <c r="C1778" s="72"/>
      <c r="D1778" s="72"/>
    </row>
    <row r="1779" spans="2:4" ht="12.75" x14ac:dyDescent="0.2">
      <c r="B1779" s="72"/>
      <c r="C1779" s="72"/>
      <c r="D1779" s="72"/>
    </row>
    <row r="1780" spans="2:4" ht="12.75" x14ac:dyDescent="0.2">
      <c r="B1780" s="72"/>
      <c r="C1780" s="72"/>
      <c r="D1780" s="72"/>
    </row>
    <row r="1781" spans="2:4" ht="12.75" x14ac:dyDescent="0.2">
      <c r="B1781" s="72"/>
      <c r="C1781" s="72"/>
      <c r="D1781" s="72"/>
    </row>
    <row r="1782" spans="2:4" ht="12.75" x14ac:dyDescent="0.2">
      <c r="B1782" s="72"/>
      <c r="C1782" s="72"/>
      <c r="D1782" s="72"/>
    </row>
    <row r="1783" spans="2:4" ht="12.75" x14ac:dyDescent="0.2">
      <c r="B1783" s="72"/>
      <c r="C1783" s="72"/>
      <c r="D1783" s="72"/>
    </row>
    <row r="1784" spans="2:4" ht="12.75" x14ac:dyDescent="0.2">
      <c r="B1784" s="72"/>
      <c r="C1784" s="72"/>
      <c r="D1784" s="72"/>
    </row>
    <row r="1785" spans="2:4" ht="12.75" x14ac:dyDescent="0.2">
      <c r="B1785" s="72"/>
      <c r="C1785" s="72"/>
      <c r="D1785" s="72"/>
    </row>
    <row r="1786" spans="2:4" ht="12.75" x14ac:dyDescent="0.2">
      <c r="B1786" s="72"/>
      <c r="C1786" s="72"/>
      <c r="D1786" s="72"/>
    </row>
    <row r="1787" spans="2:4" ht="12.75" x14ac:dyDescent="0.2">
      <c r="B1787" s="72"/>
      <c r="C1787" s="72"/>
      <c r="D1787" s="72"/>
    </row>
    <row r="1788" spans="2:4" ht="12.75" x14ac:dyDescent="0.2">
      <c r="B1788" s="72"/>
      <c r="C1788" s="72"/>
      <c r="D1788" s="72"/>
    </row>
    <row r="1789" spans="2:4" ht="12.75" x14ac:dyDescent="0.2">
      <c r="B1789" s="72"/>
      <c r="C1789" s="72"/>
      <c r="D1789" s="72"/>
    </row>
    <row r="1790" spans="2:4" ht="12.75" x14ac:dyDescent="0.2">
      <c r="B1790" s="72"/>
      <c r="C1790" s="72"/>
      <c r="D1790" s="72"/>
    </row>
    <row r="1791" spans="2:4" ht="12.75" x14ac:dyDescent="0.2">
      <c r="B1791" s="72"/>
      <c r="C1791" s="72"/>
      <c r="D1791" s="72"/>
    </row>
    <row r="1792" spans="2:4" ht="12.75" x14ac:dyDescent="0.2">
      <c r="B1792" s="72"/>
      <c r="C1792" s="72"/>
      <c r="D1792" s="72"/>
    </row>
    <row r="1793" spans="2:4" ht="12.75" x14ac:dyDescent="0.2">
      <c r="B1793" s="72"/>
      <c r="C1793" s="72"/>
      <c r="D1793" s="72"/>
    </row>
    <row r="1794" spans="2:4" ht="12.75" x14ac:dyDescent="0.2">
      <c r="B1794" s="72"/>
      <c r="C1794" s="72"/>
      <c r="D1794" s="72"/>
    </row>
    <row r="1795" spans="2:4" ht="12.75" x14ac:dyDescent="0.2">
      <c r="B1795" s="72"/>
      <c r="C1795" s="72"/>
      <c r="D1795" s="72"/>
    </row>
    <row r="1796" spans="2:4" ht="12.75" x14ac:dyDescent="0.2">
      <c r="B1796" s="72"/>
      <c r="C1796" s="72"/>
      <c r="D1796" s="72"/>
    </row>
    <row r="1797" spans="2:4" ht="12.75" x14ac:dyDescent="0.2">
      <c r="B1797" s="72"/>
      <c r="C1797" s="72"/>
      <c r="D1797" s="72"/>
    </row>
    <row r="1798" spans="2:4" ht="12.75" x14ac:dyDescent="0.2">
      <c r="B1798" s="72"/>
      <c r="C1798" s="72"/>
      <c r="D1798" s="72"/>
    </row>
    <row r="1799" spans="2:4" ht="12.75" x14ac:dyDescent="0.2">
      <c r="B1799" s="72"/>
      <c r="C1799" s="72"/>
      <c r="D1799" s="72"/>
    </row>
    <row r="1800" spans="2:4" ht="12.75" x14ac:dyDescent="0.2">
      <c r="B1800" s="72"/>
      <c r="C1800" s="72"/>
      <c r="D1800" s="72"/>
    </row>
    <row r="1801" spans="2:4" ht="12.75" x14ac:dyDescent="0.2">
      <c r="B1801" s="72"/>
      <c r="C1801" s="72"/>
      <c r="D1801" s="72"/>
    </row>
    <row r="1802" spans="2:4" ht="12.75" x14ac:dyDescent="0.2">
      <c r="B1802" s="72"/>
      <c r="C1802" s="72"/>
      <c r="D1802" s="72"/>
    </row>
    <row r="1803" spans="2:4" ht="12.75" x14ac:dyDescent="0.2">
      <c r="B1803" s="72"/>
      <c r="C1803" s="72"/>
      <c r="D1803" s="72"/>
    </row>
    <row r="1804" spans="2:4" ht="12.75" x14ac:dyDescent="0.2">
      <c r="B1804" s="72"/>
      <c r="C1804" s="72"/>
      <c r="D1804" s="72"/>
    </row>
    <row r="1805" spans="2:4" ht="12.75" x14ac:dyDescent="0.2">
      <c r="B1805" s="72"/>
      <c r="C1805" s="72"/>
      <c r="D1805" s="72"/>
    </row>
    <row r="1806" spans="2:4" ht="12.75" x14ac:dyDescent="0.2">
      <c r="B1806" s="72"/>
      <c r="C1806" s="72"/>
      <c r="D1806" s="72"/>
    </row>
    <row r="1807" spans="2:4" ht="12.75" x14ac:dyDescent="0.2">
      <c r="B1807" s="72"/>
      <c r="C1807" s="72"/>
      <c r="D1807" s="72"/>
    </row>
    <row r="1808" spans="2:4" ht="12.75" x14ac:dyDescent="0.2">
      <c r="B1808" s="72"/>
      <c r="C1808" s="72"/>
      <c r="D1808" s="72"/>
    </row>
    <row r="1809" spans="2:4" ht="12.75" x14ac:dyDescent="0.2">
      <c r="B1809" s="72"/>
      <c r="C1809" s="72"/>
      <c r="D1809" s="72"/>
    </row>
    <row r="1810" spans="2:4" ht="12.75" x14ac:dyDescent="0.2">
      <c r="B1810" s="72"/>
      <c r="C1810" s="72"/>
      <c r="D1810" s="72"/>
    </row>
    <row r="1811" spans="2:4" ht="12.75" x14ac:dyDescent="0.2">
      <c r="B1811" s="72"/>
      <c r="C1811" s="72"/>
      <c r="D1811" s="72"/>
    </row>
    <row r="1812" spans="2:4" ht="12.75" x14ac:dyDescent="0.2">
      <c r="B1812" s="72"/>
      <c r="C1812" s="72"/>
      <c r="D1812" s="72"/>
    </row>
    <row r="1813" spans="2:4" ht="12.75" x14ac:dyDescent="0.2">
      <c r="B1813" s="72"/>
      <c r="C1813" s="72"/>
      <c r="D1813" s="72"/>
    </row>
    <row r="1814" spans="2:4" ht="12.75" x14ac:dyDescent="0.2">
      <c r="B1814" s="72"/>
      <c r="C1814" s="72"/>
      <c r="D1814" s="72"/>
    </row>
    <row r="1815" spans="2:4" ht="12.75" x14ac:dyDescent="0.2">
      <c r="B1815" s="72"/>
      <c r="C1815" s="72"/>
      <c r="D1815" s="72"/>
    </row>
    <row r="1816" spans="2:4" ht="12.75" x14ac:dyDescent="0.2">
      <c r="B1816" s="72"/>
      <c r="C1816" s="72"/>
      <c r="D1816" s="72"/>
    </row>
    <row r="1817" spans="2:4" ht="12.75" x14ac:dyDescent="0.2">
      <c r="B1817" s="72"/>
      <c r="C1817" s="72"/>
      <c r="D1817" s="72"/>
    </row>
    <row r="1818" spans="2:4" ht="12.75" x14ac:dyDescent="0.2">
      <c r="B1818" s="72"/>
      <c r="C1818" s="72"/>
      <c r="D1818" s="72"/>
    </row>
    <row r="1819" spans="2:4" ht="12.75" x14ac:dyDescent="0.2">
      <c r="B1819" s="72"/>
      <c r="C1819" s="72"/>
      <c r="D1819" s="72"/>
    </row>
    <row r="1820" spans="2:4" ht="12.75" x14ac:dyDescent="0.2">
      <c r="B1820" s="72"/>
      <c r="C1820" s="72"/>
      <c r="D1820" s="72"/>
    </row>
    <row r="1821" spans="2:4" ht="12.75" x14ac:dyDescent="0.2">
      <c r="B1821" s="72"/>
      <c r="C1821" s="72"/>
      <c r="D1821" s="72"/>
    </row>
    <row r="1822" spans="2:4" ht="12.75" x14ac:dyDescent="0.2">
      <c r="B1822" s="72"/>
      <c r="C1822" s="72"/>
      <c r="D1822" s="72"/>
    </row>
    <row r="1823" spans="2:4" ht="12.75" x14ac:dyDescent="0.2">
      <c r="B1823" s="72"/>
      <c r="C1823" s="72"/>
      <c r="D1823" s="72"/>
    </row>
    <row r="1824" spans="2:4" ht="12.75" x14ac:dyDescent="0.2">
      <c r="B1824" s="72"/>
      <c r="C1824" s="72"/>
      <c r="D1824" s="72"/>
    </row>
    <row r="1825" spans="2:4" ht="12.75" x14ac:dyDescent="0.2">
      <c r="B1825" s="72"/>
      <c r="C1825" s="72"/>
      <c r="D1825" s="72"/>
    </row>
    <row r="1826" spans="2:4" ht="12.75" x14ac:dyDescent="0.2">
      <c r="B1826" s="72"/>
      <c r="C1826" s="72"/>
      <c r="D1826" s="72"/>
    </row>
    <row r="1827" spans="2:4" ht="12.75" x14ac:dyDescent="0.2">
      <c r="B1827" s="72"/>
      <c r="C1827" s="72"/>
      <c r="D1827" s="72"/>
    </row>
    <row r="1828" spans="2:4" ht="12.75" x14ac:dyDescent="0.2">
      <c r="B1828" s="72"/>
      <c r="C1828" s="72"/>
      <c r="D1828" s="72"/>
    </row>
    <row r="1829" spans="2:4" ht="12.75" x14ac:dyDescent="0.2">
      <c r="B1829" s="72"/>
      <c r="C1829" s="72"/>
      <c r="D1829" s="72"/>
    </row>
    <row r="1830" spans="2:4" ht="12.75" x14ac:dyDescent="0.2">
      <c r="B1830" s="72"/>
      <c r="C1830" s="72"/>
      <c r="D1830" s="72"/>
    </row>
    <row r="1831" spans="2:4" ht="12.75" x14ac:dyDescent="0.2">
      <c r="B1831" s="72"/>
      <c r="C1831" s="72"/>
      <c r="D1831" s="72"/>
    </row>
    <row r="1832" spans="2:4" ht="12.75" x14ac:dyDescent="0.2">
      <c r="B1832" s="72"/>
      <c r="C1832" s="72"/>
      <c r="D1832" s="72"/>
    </row>
    <row r="1833" spans="2:4" ht="12.75" x14ac:dyDescent="0.2">
      <c r="B1833" s="72"/>
      <c r="C1833" s="72"/>
      <c r="D1833" s="72"/>
    </row>
    <row r="1834" spans="2:4" ht="12.75" x14ac:dyDescent="0.2">
      <c r="B1834" s="72"/>
      <c r="C1834" s="72"/>
      <c r="D1834" s="72"/>
    </row>
    <row r="1835" spans="2:4" ht="12.75" x14ac:dyDescent="0.2">
      <c r="B1835" s="72"/>
      <c r="C1835" s="72"/>
      <c r="D1835" s="72"/>
    </row>
    <row r="1836" spans="2:4" ht="12.75" x14ac:dyDescent="0.2">
      <c r="B1836" s="72"/>
      <c r="C1836" s="72"/>
      <c r="D1836" s="72"/>
    </row>
    <row r="1837" spans="2:4" ht="12.75" x14ac:dyDescent="0.2">
      <c r="B1837" s="72"/>
      <c r="C1837" s="72"/>
      <c r="D1837" s="72"/>
    </row>
    <row r="1838" spans="2:4" ht="12.75" x14ac:dyDescent="0.2">
      <c r="B1838" s="72"/>
      <c r="C1838" s="72"/>
      <c r="D1838" s="72"/>
    </row>
    <row r="1839" spans="2:4" ht="12.75" x14ac:dyDescent="0.2">
      <c r="B1839" s="72"/>
      <c r="C1839" s="72"/>
      <c r="D1839" s="72"/>
    </row>
    <row r="1840" spans="2:4" ht="12.75" x14ac:dyDescent="0.2">
      <c r="B1840" s="72"/>
      <c r="C1840" s="72"/>
      <c r="D1840" s="72"/>
    </row>
    <row r="1841" spans="2:4" ht="12.75" x14ac:dyDescent="0.2">
      <c r="B1841" s="72"/>
      <c r="C1841" s="72"/>
      <c r="D1841" s="72"/>
    </row>
    <row r="1842" spans="2:4" ht="12.75" x14ac:dyDescent="0.2">
      <c r="B1842" s="72"/>
      <c r="C1842" s="72"/>
      <c r="D1842" s="72"/>
    </row>
    <row r="1843" spans="2:4" ht="12.75" x14ac:dyDescent="0.2">
      <c r="B1843" s="72"/>
      <c r="C1843" s="72"/>
      <c r="D1843" s="72"/>
    </row>
    <row r="1844" spans="2:4" ht="12.75" x14ac:dyDescent="0.2">
      <c r="B1844" s="72"/>
      <c r="C1844" s="72"/>
      <c r="D1844" s="72"/>
    </row>
    <row r="1845" spans="2:4" ht="12.75" x14ac:dyDescent="0.2">
      <c r="B1845" s="72"/>
      <c r="C1845" s="72"/>
      <c r="D1845" s="72"/>
    </row>
    <row r="1846" spans="2:4" ht="12.75" x14ac:dyDescent="0.2">
      <c r="B1846" s="72"/>
      <c r="C1846" s="72"/>
      <c r="D1846" s="72"/>
    </row>
    <row r="1847" spans="2:4" ht="12.75" x14ac:dyDescent="0.2">
      <c r="B1847" s="72"/>
      <c r="C1847" s="72"/>
      <c r="D1847" s="72"/>
    </row>
    <row r="1848" spans="2:4" ht="12.75" x14ac:dyDescent="0.2">
      <c r="B1848" s="72"/>
      <c r="C1848" s="72"/>
      <c r="D1848" s="72"/>
    </row>
    <row r="1849" spans="2:4" ht="12.75" x14ac:dyDescent="0.2">
      <c r="B1849" s="72"/>
      <c r="C1849" s="72"/>
      <c r="D1849" s="72"/>
    </row>
    <row r="1850" spans="2:4" ht="12.75" x14ac:dyDescent="0.2">
      <c r="B1850" s="72"/>
      <c r="C1850" s="72"/>
      <c r="D1850" s="72"/>
    </row>
    <row r="1851" spans="2:4" ht="12.75" x14ac:dyDescent="0.2">
      <c r="B1851" s="72"/>
      <c r="C1851" s="72"/>
      <c r="D1851" s="72"/>
    </row>
    <row r="1852" spans="2:4" ht="12.75" x14ac:dyDescent="0.2">
      <c r="B1852" s="72"/>
      <c r="C1852" s="72"/>
      <c r="D1852" s="72"/>
    </row>
    <row r="1853" spans="2:4" ht="12.75" x14ac:dyDescent="0.2">
      <c r="B1853" s="72"/>
      <c r="C1853" s="72"/>
      <c r="D1853" s="72"/>
    </row>
    <row r="1854" spans="2:4" ht="12.75" x14ac:dyDescent="0.2">
      <c r="B1854" s="72"/>
      <c r="C1854" s="72"/>
      <c r="D1854" s="72"/>
    </row>
    <row r="1855" spans="2:4" ht="12.75" x14ac:dyDescent="0.2">
      <c r="B1855" s="72"/>
      <c r="C1855" s="72"/>
      <c r="D1855" s="72"/>
    </row>
    <row r="1856" spans="2:4" ht="12.75" x14ac:dyDescent="0.2">
      <c r="B1856" s="72"/>
      <c r="C1856" s="72"/>
      <c r="D1856" s="72"/>
    </row>
    <row r="1857" spans="2:4" ht="12.75" x14ac:dyDescent="0.2">
      <c r="B1857" s="72"/>
      <c r="C1857" s="72"/>
      <c r="D1857" s="72"/>
    </row>
    <row r="1858" spans="2:4" ht="12.75" x14ac:dyDescent="0.2">
      <c r="B1858" s="72"/>
      <c r="C1858" s="72"/>
      <c r="D1858" s="72"/>
    </row>
    <row r="1859" spans="2:4" ht="12.75" x14ac:dyDescent="0.2">
      <c r="B1859" s="72"/>
      <c r="C1859" s="72"/>
      <c r="D1859" s="72"/>
    </row>
    <row r="1860" spans="2:4" ht="12.75" x14ac:dyDescent="0.2">
      <c r="B1860" s="72"/>
      <c r="C1860" s="72"/>
      <c r="D1860" s="72"/>
    </row>
    <row r="1861" spans="2:4" ht="12.75" x14ac:dyDescent="0.2">
      <c r="B1861" s="72"/>
      <c r="C1861" s="72"/>
      <c r="D1861" s="72"/>
    </row>
    <row r="1862" spans="2:4" ht="12.75" x14ac:dyDescent="0.2">
      <c r="B1862" s="72"/>
      <c r="C1862" s="72"/>
      <c r="D1862" s="72"/>
    </row>
    <row r="1863" spans="2:4" ht="12.75" x14ac:dyDescent="0.2">
      <c r="B1863" s="72"/>
      <c r="C1863" s="72"/>
      <c r="D1863" s="72"/>
    </row>
    <row r="1864" spans="2:4" ht="12.75" x14ac:dyDescent="0.2">
      <c r="B1864" s="72"/>
      <c r="C1864" s="72"/>
      <c r="D1864" s="72"/>
    </row>
    <row r="1865" spans="2:4" ht="12.75" x14ac:dyDescent="0.2">
      <c r="B1865" s="72"/>
      <c r="C1865" s="72"/>
      <c r="D1865" s="72"/>
    </row>
    <row r="1866" spans="2:4" ht="12.75" x14ac:dyDescent="0.2">
      <c r="B1866" s="72"/>
      <c r="C1866" s="72"/>
      <c r="D1866" s="72"/>
    </row>
    <row r="1867" spans="2:4" ht="12.75" x14ac:dyDescent="0.2">
      <c r="B1867" s="72"/>
      <c r="C1867" s="72"/>
      <c r="D1867" s="72"/>
    </row>
    <row r="1868" spans="2:4" ht="12.75" x14ac:dyDescent="0.2">
      <c r="B1868" s="72"/>
      <c r="C1868" s="72"/>
      <c r="D1868" s="72"/>
    </row>
    <row r="1869" spans="2:4" ht="12.75" x14ac:dyDescent="0.2">
      <c r="B1869" s="72"/>
      <c r="C1869" s="72"/>
      <c r="D1869" s="72"/>
    </row>
    <row r="1870" spans="2:4" ht="12.75" x14ac:dyDescent="0.2">
      <c r="B1870" s="72"/>
      <c r="C1870" s="72"/>
      <c r="D1870" s="72"/>
    </row>
    <row r="1871" spans="2:4" ht="12.75" x14ac:dyDescent="0.2">
      <c r="B1871" s="72"/>
      <c r="C1871" s="72"/>
      <c r="D1871" s="72"/>
    </row>
    <row r="1872" spans="2:4" ht="12.75" x14ac:dyDescent="0.2">
      <c r="B1872" s="72"/>
      <c r="C1872" s="72"/>
      <c r="D1872" s="72"/>
    </row>
    <row r="1873" spans="2:4" ht="12.75" x14ac:dyDescent="0.2">
      <c r="B1873" s="72"/>
      <c r="C1873" s="72"/>
      <c r="D1873" s="72"/>
    </row>
    <row r="1874" spans="2:4" ht="12.75" x14ac:dyDescent="0.2">
      <c r="B1874" s="72"/>
      <c r="C1874" s="72"/>
      <c r="D1874" s="72"/>
    </row>
    <row r="1875" spans="2:4" ht="12.75" x14ac:dyDescent="0.2">
      <c r="B1875" s="72"/>
      <c r="C1875" s="72"/>
      <c r="D1875" s="72"/>
    </row>
    <row r="1876" spans="2:4" ht="12.75" x14ac:dyDescent="0.2">
      <c r="B1876" s="72"/>
      <c r="C1876" s="72"/>
      <c r="D1876" s="72"/>
    </row>
    <row r="1877" spans="2:4" ht="12.75" x14ac:dyDescent="0.2">
      <c r="B1877" s="72"/>
      <c r="C1877" s="72"/>
      <c r="D1877" s="72"/>
    </row>
    <row r="1878" spans="2:4" ht="12.75" x14ac:dyDescent="0.2">
      <c r="B1878" s="72"/>
      <c r="C1878" s="72"/>
      <c r="D1878" s="72"/>
    </row>
    <row r="1879" spans="2:4" ht="12.75" x14ac:dyDescent="0.2">
      <c r="B1879" s="72"/>
      <c r="C1879" s="72"/>
      <c r="D1879" s="72"/>
    </row>
    <row r="1880" spans="2:4" ht="12.75" x14ac:dyDescent="0.2">
      <c r="B1880" s="72"/>
      <c r="C1880" s="72"/>
      <c r="D1880" s="72"/>
    </row>
    <row r="1881" spans="2:4" ht="12.75" x14ac:dyDescent="0.2">
      <c r="B1881" s="72"/>
      <c r="C1881" s="72"/>
      <c r="D1881" s="72"/>
    </row>
    <row r="1882" spans="2:4" ht="12.75" x14ac:dyDescent="0.2">
      <c r="B1882" s="72"/>
      <c r="C1882" s="72"/>
      <c r="D1882" s="72"/>
    </row>
    <row r="1883" spans="2:4" ht="12.75" x14ac:dyDescent="0.2">
      <c r="B1883" s="72"/>
      <c r="C1883" s="72"/>
      <c r="D1883" s="72"/>
    </row>
    <row r="1884" spans="2:4" ht="12.75" x14ac:dyDescent="0.2">
      <c r="B1884" s="72"/>
      <c r="C1884" s="72"/>
      <c r="D1884" s="72"/>
    </row>
    <row r="1885" spans="2:4" ht="12.75" x14ac:dyDescent="0.2">
      <c r="B1885" s="72"/>
      <c r="C1885" s="72"/>
      <c r="D1885" s="72"/>
    </row>
    <row r="1886" spans="2:4" ht="12.75" x14ac:dyDescent="0.2">
      <c r="B1886" s="72"/>
      <c r="C1886" s="72"/>
      <c r="D1886" s="72"/>
    </row>
    <row r="1887" spans="2:4" ht="12.75" x14ac:dyDescent="0.2">
      <c r="B1887" s="72"/>
      <c r="C1887" s="72"/>
      <c r="D1887" s="72"/>
    </row>
    <row r="1888" spans="2:4" ht="12.75" x14ac:dyDescent="0.2">
      <c r="B1888" s="72"/>
      <c r="C1888" s="72"/>
      <c r="D1888" s="72"/>
    </row>
    <row r="1889" spans="2:4" ht="12.75" x14ac:dyDescent="0.2">
      <c r="B1889" s="72"/>
      <c r="C1889" s="72"/>
      <c r="D1889" s="72"/>
    </row>
    <row r="1890" spans="2:4" ht="12.75" x14ac:dyDescent="0.2">
      <c r="B1890" s="72"/>
      <c r="C1890" s="72"/>
      <c r="D1890" s="72"/>
    </row>
    <row r="1891" spans="2:4" ht="12.75" x14ac:dyDescent="0.2">
      <c r="B1891" s="72"/>
      <c r="C1891" s="72"/>
      <c r="D1891" s="72"/>
    </row>
    <row r="1892" spans="2:4" ht="12.75" x14ac:dyDescent="0.2">
      <c r="B1892" s="72"/>
      <c r="C1892" s="72"/>
      <c r="D1892" s="72"/>
    </row>
    <row r="1893" spans="2:4" ht="12.75" x14ac:dyDescent="0.2">
      <c r="B1893" s="72"/>
      <c r="C1893" s="72"/>
      <c r="D1893" s="72"/>
    </row>
    <row r="1894" spans="2:4" ht="12.75" x14ac:dyDescent="0.2">
      <c r="B1894" s="72"/>
      <c r="C1894" s="72"/>
      <c r="D1894" s="72"/>
    </row>
    <row r="1895" spans="2:4" ht="12.75" x14ac:dyDescent="0.2">
      <c r="B1895" s="72"/>
      <c r="C1895" s="72"/>
      <c r="D1895" s="72"/>
    </row>
    <row r="1896" spans="2:4" ht="12.75" x14ac:dyDescent="0.2">
      <c r="B1896" s="72"/>
      <c r="C1896" s="72"/>
      <c r="D1896" s="72"/>
    </row>
    <row r="1897" spans="2:4" ht="12.75" x14ac:dyDescent="0.2">
      <c r="B1897" s="72"/>
      <c r="C1897" s="72"/>
      <c r="D1897" s="72"/>
    </row>
    <row r="1898" spans="2:4" ht="12.75" x14ac:dyDescent="0.2">
      <c r="B1898" s="72"/>
      <c r="C1898" s="72"/>
      <c r="D1898" s="72"/>
    </row>
    <row r="1899" spans="2:4" ht="12.75" x14ac:dyDescent="0.2">
      <c r="B1899" s="72"/>
      <c r="C1899" s="72"/>
      <c r="D1899" s="72"/>
    </row>
    <row r="1900" spans="2:4" ht="12.75" x14ac:dyDescent="0.2">
      <c r="B1900" s="72"/>
      <c r="C1900" s="72"/>
      <c r="D1900" s="72"/>
    </row>
    <row r="1901" spans="2:4" ht="12.75" x14ac:dyDescent="0.2">
      <c r="B1901" s="72"/>
      <c r="C1901" s="72"/>
      <c r="D1901" s="72"/>
    </row>
    <row r="1902" spans="2:4" ht="12.75" x14ac:dyDescent="0.2">
      <c r="B1902" s="72"/>
      <c r="C1902" s="72"/>
      <c r="D1902" s="72"/>
    </row>
    <row r="1903" spans="2:4" ht="12.75" x14ac:dyDescent="0.2">
      <c r="B1903" s="72"/>
      <c r="C1903" s="72"/>
      <c r="D1903" s="72"/>
    </row>
    <row r="1904" spans="2:4" ht="12.75" x14ac:dyDescent="0.2">
      <c r="B1904" s="72"/>
      <c r="C1904" s="72"/>
      <c r="D1904" s="72"/>
    </row>
    <row r="1905" spans="2:4" ht="12.75" x14ac:dyDescent="0.2">
      <c r="B1905" s="72"/>
      <c r="C1905" s="72"/>
      <c r="D1905" s="72"/>
    </row>
    <row r="1906" spans="2:4" ht="12.75" x14ac:dyDescent="0.2">
      <c r="B1906" s="72"/>
      <c r="C1906" s="72"/>
      <c r="D1906" s="72"/>
    </row>
    <row r="1907" spans="2:4" ht="12.75" x14ac:dyDescent="0.2">
      <c r="B1907" s="72"/>
      <c r="C1907" s="72"/>
      <c r="D1907" s="72"/>
    </row>
    <row r="1908" spans="2:4" ht="12.75" x14ac:dyDescent="0.2">
      <c r="B1908" s="72"/>
      <c r="C1908" s="72"/>
      <c r="D1908" s="72"/>
    </row>
    <row r="1909" spans="2:4" ht="12.75" x14ac:dyDescent="0.2">
      <c r="B1909" s="72"/>
      <c r="C1909" s="72"/>
      <c r="D1909" s="72"/>
    </row>
    <row r="1910" spans="2:4" ht="12.75" x14ac:dyDescent="0.2">
      <c r="B1910" s="72"/>
      <c r="C1910" s="72"/>
      <c r="D1910" s="72"/>
    </row>
    <row r="1911" spans="2:4" ht="12.75" x14ac:dyDescent="0.2">
      <c r="B1911" s="72"/>
      <c r="C1911" s="72"/>
      <c r="D1911" s="72"/>
    </row>
    <row r="1912" spans="2:4" ht="12.75" x14ac:dyDescent="0.2">
      <c r="B1912" s="72"/>
      <c r="C1912" s="72"/>
      <c r="D1912" s="72"/>
    </row>
    <row r="1913" spans="2:4" ht="12.75" x14ac:dyDescent="0.2">
      <c r="B1913" s="72"/>
      <c r="C1913" s="72"/>
      <c r="D1913" s="72"/>
    </row>
    <row r="1914" spans="2:4" ht="12.75" x14ac:dyDescent="0.2">
      <c r="B1914" s="72"/>
      <c r="C1914" s="72"/>
      <c r="D1914" s="72"/>
    </row>
    <row r="1915" spans="2:4" ht="12.75" x14ac:dyDescent="0.2">
      <c r="B1915" s="72"/>
      <c r="C1915" s="72"/>
      <c r="D1915" s="72"/>
    </row>
    <row r="1916" spans="2:4" ht="12.75" x14ac:dyDescent="0.2">
      <c r="B1916" s="72"/>
      <c r="C1916" s="72"/>
      <c r="D1916" s="72"/>
    </row>
    <row r="1917" spans="2:4" ht="12.75" x14ac:dyDescent="0.2">
      <c r="B1917" s="72"/>
      <c r="C1917" s="72"/>
      <c r="D1917" s="72"/>
    </row>
    <row r="1918" spans="2:4" ht="12.75" x14ac:dyDescent="0.2">
      <c r="B1918" s="72"/>
      <c r="C1918" s="72"/>
      <c r="D1918" s="72"/>
    </row>
    <row r="1919" spans="2:4" ht="12.75" x14ac:dyDescent="0.2">
      <c r="B1919" s="72"/>
      <c r="C1919" s="72"/>
      <c r="D1919" s="72"/>
    </row>
    <row r="1920" spans="2:4" ht="12.75" x14ac:dyDescent="0.2">
      <c r="B1920" s="72"/>
      <c r="C1920" s="72"/>
      <c r="D1920" s="72"/>
    </row>
    <row r="1921" spans="2:4" ht="12.75" x14ac:dyDescent="0.2">
      <c r="B1921" s="72"/>
      <c r="C1921" s="72"/>
      <c r="D1921" s="72"/>
    </row>
    <row r="1922" spans="2:4" ht="12.75" x14ac:dyDescent="0.2">
      <c r="B1922" s="72"/>
      <c r="C1922" s="72"/>
      <c r="D1922" s="72"/>
    </row>
    <row r="1923" spans="2:4" ht="12.75" x14ac:dyDescent="0.2">
      <c r="B1923" s="72"/>
      <c r="C1923" s="72"/>
      <c r="D1923" s="72"/>
    </row>
    <row r="1924" spans="2:4" ht="12.75" x14ac:dyDescent="0.2">
      <c r="B1924" s="72"/>
      <c r="C1924" s="72"/>
      <c r="D1924" s="72"/>
    </row>
    <row r="1925" spans="2:4" ht="12.75" x14ac:dyDescent="0.2">
      <c r="B1925" s="72"/>
      <c r="C1925" s="72"/>
      <c r="D1925" s="72"/>
    </row>
    <row r="1926" spans="2:4" ht="12.75" x14ac:dyDescent="0.2">
      <c r="B1926" s="72"/>
      <c r="C1926" s="72"/>
      <c r="D1926" s="72"/>
    </row>
    <row r="1927" spans="2:4" ht="12.75" x14ac:dyDescent="0.2">
      <c r="B1927" s="72"/>
      <c r="C1927" s="72"/>
      <c r="D1927" s="72"/>
    </row>
    <row r="1928" spans="2:4" ht="12.75" x14ac:dyDescent="0.2">
      <c r="B1928" s="72"/>
      <c r="C1928" s="72"/>
      <c r="D1928" s="72"/>
    </row>
    <row r="1929" spans="2:4" ht="12.75" x14ac:dyDescent="0.2">
      <c r="B1929" s="72"/>
      <c r="C1929" s="72"/>
      <c r="D1929" s="72"/>
    </row>
    <row r="1930" spans="2:4" ht="12.75" x14ac:dyDescent="0.2">
      <c r="B1930" s="72"/>
      <c r="C1930" s="72"/>
      <c r="D1930" s="72"/>
    </row>
    <row r="1931" spans="2:4" ht="12.75" x14ac:dyDescent="0.2">
      <c r="B1931" s="72"/>
      <c r="C1931" s="72"/>
      <c r="D1931" s="72"/>
    </row>
    <row r="1932" spans="2:4" ht="12.75" x14ac:dyDescent="0.2">
      <c r="B1932" s="72"/>
      <c r="C1932" s="72"/>
      <c r="D1932" s="72"/>
    </row>
    <row r="1933" spans="2:4" ht="12.75" x14ac:dyDescent="0.2">
      <c r="B1933" s="72"/>
      <c r="C1933" s="72"/>
      <c r="D1933" s="72"/>
    </row>
    <row r="1934" spans="2:4" ht="12.75" x14ac:dyDescent="0.2">
      <c r="B1934" s="72"/>
      <c r="C1934" s="72"/>
      <c r="D1934" s="72"/>
    </row>
    <row r="1935" spans="2:4" ht="12.75" x14ac:dyDescent="0.2">
      <c r="B1935" s="72"/>
      <c r="C1935" s="72"/>
      <c r="D1935" s="72"/>
    </row>
    <row r="1936" spans="2:4" ht="12.75" x14ac:dyDescent="0.2">
      <c r="B1936" s="72"/>
      <c r="C1936" s="72"/>
      <c r="D1936" s="72"/>
    </row>
    <row r="1937" spans="2:4" ht="12.75" x14ac:dyDescent="0.2">
      <c r="B1937" s="72"/>
      <c r="C1937" s="72"/>
      <c r="D1937" s="72"/>
    </row>
    <row r="1938" spans="2:4" ht="12.75" x14ac:dyDescent="0.2">
      <c r="B1938" s="72"/>
      <c r="C1938" s="72"/>
      <c r="D1938" s="72"/>
    </row>
    <row r="1939" spans="2:4" ht="12.75" x14ac:dyDescent="0.2">
      <c r="B1939" s="72"/>
      <c r="C1939" s="72"/>
      <c r="D1939" s="72"/>
    </row>
    <row r="1940" spans="2:4" ht="12.75" x14ac:dyDescent="0.2">
      <c r="B1940" s="72"/>
      <c r="C1940" s="72"/>
      <c r="D1940" s="72"/>
    </row>
    <row r="1941" spans="2:4" ht="12.75" x14ac:dyDescent="0.2">
      <c r="B1941" s="72"/>
      <c r="C1941" s="72"/>
      <c r="D1941" s="72"/>
    </row>
    <row r="1942" spans="2:4" ht="12.75" x14ac:dyDescent="0.2">
      <c r="B1942" s="72"/>
      <c r="C1942" s="72"/>
      <c r="D1942" s="72"/>
    </row>
    <row r="1943" spans="2:4" ht="12.75" x14ac:dyDescent="0.2">
      <c r="B1943" s="72"/>
      <c r="C1943" s="72"/>
      <c r="D1943" s="72"/>
    </row>
    <row r="1944" spans="2:4" ht="12.75" x14ac:dyDescent="0.2">
      <c r="B1944" s="72"/>
      <c r="C1944" s="72"/>
      <c r="D1944" s="72"/>
    </row>
    <row r="1945" spans="2:4" ht="12.75" x14ac:dyDescent="0.2">
      <c r="B1945" s="72"/>
      <c r="C1945" s="72"/>
      <c r="D1945" s="72"/>
    </row>
    <row r="1946" spans="2:4" ht="12.75" x14ac:dyDescent="0.2">
      <c r="B1946" s="72"/>
      <c r="C1946" s="72"/>
      <c r="D1946" s="72"/>
    </row>
    <row r="1947" spans="2:4" ht="12.75" x14ac:dyDescent="0.2">
      <c r="B1947" s="72"/>
      <c r="C1947" s="72"/>
      <c r="D1947" s="72"/>
    </row>
    <row r="1948" spans="2:4" ht="12.75" x14ac:dyDescent="0.2">
      <c r="B1948" s="72"/>
      <c r="C1948" s="72"/>
      <c r="D1948" s="72"/>
    </row>
    <row r="1949" spans="2:4" ht="12.75" x14ac:dyDescent="0.2">
      <c r="B1949" s="72"/>
      <c r="C1949" s="72"/>
      <c r="D1949" s="72"/>
    </row>
    <row r="1950" spans="2:4" ht="12.75" x14ac:dyDescent="0.2">
      <c r="B1950" s="72"/>
      <c r="C1950" s="72"/>
      <c r="D1950" s="72"/>
    </row>
    <row r="1951" spans="2:4" ht="12.75" x14ac:dyDescent="0.2">
      <c r="B1951" s="72"/>
      <c r="C1951" s="72"/>
      <c r="D1951" s="72"/>
    </row>
    <row r="1952" spans="2:4" ht="12.75" x14ac:dyDescent="0.2">
      <c r="B1952" s="72"/>
      <c r="C1952" s="72"/>
      <c r="D1952" s="72"/>
    </row>
    <row r="1953" spans="2:4" ht="12.75" x14ac:dyDescent="0.2">
      <c r="B1953" s="72"/>
      <c r="C1953" s="72"/>
      <c r="D1953" s="72"/>
    </row>
    <row r="1954" spans="2:4" ht="12.75" x14ac:dyDescent="0.2">
      <c r="B1954" s="72"/>
      <c r="C1954" s="72"/>
      <c r="D1954" s="72"/>
    </row>
    <row r="1955" spans="2:4" ht="12.75" x14ac:dyDescent="0.2">
      <c r="B1955" s="72"/>
      <c r="C1955" s="72"/>
      <c r="D1955" s="72"/>
    </row>
    <row r="1956" spans="2:4" ht="12.75" x14ac:dyDescent="0.2">
      <c r="B1956" s="72"/>
      <c r="C1956" s="72"/>
      <c r="D1956" s="72"/>
    </row>
    <row r="1957" spans="2:4" ht="12.75" x14ac:dyDescent="0.2">
      <c r="B1957" s="72"/>
      <c r="C1957" s="72"/>
      <c r="D1957" s="72"/>
    </row>
    <row r="1958" spans="2:4" ht="12.75" x14ac:dyDescent="0.2">
      <c r="B1958" s="72"/>
      <c r="C1958" s="72"/>
      <c r="D1958" s="72"/>
    </row>
    <row r="1959" spans="2:4" ht="12.75" x14ac:dyDescent="0.2">
      <c r="B1959" s="72"/>
      <c r="C1959" s="72"/>
      <c r="D1959" s="72"/>
    </row>
    <row r="1960" spans="2:4" ht="12.75" x14ac:dyDescent="0.2">
      <c r="B1960" s="72"/>
      <c r="C1960" s="72"/>
      <c r="D1960" s="72"/>
    </row>
    <row r="1961" spans="2:4" ht="12.75" x14ac:dyDescent="0.2">
      <c r="B1961" s="72"/>
      <c r="C1961" s="72"/>
      <c r="D1961" s="72"/>
    </row>
    <row r="1962" spans="2:4" ht="12.75" x14ac:dyDescent="0.2">
      <c r="B1962" s="72"/>
      <c r="C1962" s="72"/>
      <c r="D1962" s="72"/>
    </row>
    <row r="1963" spans="2:4" ht="12.75" x14ac:dyDescent="0.2">
      <c r="B1963" s="72"/>
      <c r="C1963" s="72"/>
      <c r="D1963" s="72"/>
    </row>
    <row r="1964" spans="2:4" ht="12.75" x14ac:dyDescent="0.2">
      <c r="B1964" s="72"/>
      <c r="C1964" s="72"/>
      <c r="D1964" s="72"/>
    </row>
    <row r="1965" spans="2:4" ht="12.75" x14ac:dyDescent="0.2">
      <c r="B1965" s="72"/>
      <c r="C1965" s="72"/>
      <c r="D1965" s="72"/>
    </row>
    <row r="1966" spans="2:4" ht="12.75" x14ac:dyDescent="0.2">
      <c r="B1966" s="72"/>
      <c r="C1966" s="72"/>
      <c r="D1966" s="72"/>
    </row>
    <row r="1967" spans="2:4" ht="12.75" x14ac:dyDescent="0.2">
      <c r="B1967" s="72"/>
      <c r="C1967" s="72"/>
      <c r="D1967" s="72"/>
    </row>
    <row r="1968" spans="2:4" ht="12.75" x14ac:dyDescent="0.2">
      <c r="B1968" s="72"/>
      <c r="C1968" s="72"/>
      <c r="D1968" s="72"/>
    </row>
    <row r="1969" spans="2:4" ht="12.75" x14ac:dyDescent="0.2">
      <c r="B1969" s="72"/>
      <c r="C1969" s="72"/>
      <c r="D1969" s="72"/>
    </row>
    <row r="1970" spans="2:4" ht="12.75" x14ac:dyDescent="0.2">
      <c r="B1970" s="72"/>
      <c r="C1970" s="72"/>
      <c r="D1970" s="72"/>
    </row>
    <row r="1971" spans="2:4" ht="12.75" x14ac:dyDescent="0.2">
      <c r="B1971" s="72"/>
      <c r="C1971" s="72"/>
      <c r="D1971" s="72"/>
    </row>
    <row r="1972" spans="2:4" ht="12.75" x14ac:dyDescent="0.2">
      <c r="B1972" s="72"/>
      <c r="C1972" s="72"/>
      <c r="D1972" s="72"/>
    </row>
    <row r="1973" spans="2:4" ht="12.75" x14ac:dyDescent="0.2">
      <c r="B1973" s="72"/>
      <c r="C1973" s="72"/>
      <c r="D1973" s="72"/>
    </row>
    <row r="1974" spans="2:4" ht="12.75" x14ac:dyDescent="0.2">
      <c r="B1974" s="72"/>
      <c r="C1974" s="72"/>
      <c r="D1974" s="72"/>
    </row>
    <row r="1975" spans="2:4" ht="12.75" x14ac:dyDescent="0.2">
      <c r="B1975" s="72"/>
      <c r="C1975" s="72"/>
      <c r="D1975" s="72"/>
    </row>
    <row r="1976" spans="2:4" ht="12.75" x14ac:dyDescent="0.2">
      <c r="B1976" s="72"/>
      <c r="C1976" s="72"/>
      <c r="D1976" s="72"/>
    </row>
    <row r="1977" spans="2:4" ht="12.75" x14ac:dyDescent="0.2">
      <c r="B1977" s="72"/>
      <c r="C1977" s="72"/>
      <c r="D1977" s="72"/>
    </row>
    <row r="1978" spans="2:4" ht="12.75" x14ac:dyDescent="0.2">
      <c r="B1978" s="72"/>
      <c r="C1978" s="72"/>
      <c r="D1978" s="72"/>
    </row>
    <row r="1979" spans="2:4" ht="12.75" x14ac:dyDescent="0.2">
      <c r="B1979" s="72"/>
      <c r="C1979" s="72"/>
      <c r="D1979" s="72"/>
    </row>
    <row r="1980" spans="2:4" ht="12.75" x14ac:dyDescent="0.2">
      <c r="B1980" s="72"/>
      <c r="C1980" s="72"/>
      <c r="D1980" s="72"/>
    </row>
    <row r="1981" spans="2:4" ht="12.75" x14ac:dyDescent="0.2">
      <c r="B1981" s="72"/>
      <c r="C1981" s="72"/>
      <c r="D1981" s="72"/>
    </row>
    <row r="1982" spans="2:4" ht="12.75" x14ac:dyDescent="0.2">
      <c r="B1982" s="72"/>
      <c r="C1982" s="72"/>
      <c r="D1982" s="72"/>
    </row>
    <row r="1983" spans="2:4" ht="12.75" x14ac:dyDescent="0.2">
      <c r="B1983" s="72"/>
      <c r="C1983" s="72"/>
      <c r="D1983" s="72"/>
    </row>
    <row r="1984" spans="2:4" ht="12.75" x14ac:dyDescent="0.2">
      <c r="B1984" s="72"/>
      <c r="C1984" s="72"/>
      <c r="D1984" s="72"/>
    </row>
    <row r="1985" spans="2:4" ht="12.75" x14ac:dyDescent="0.2">
      <c r="B1985" s="72"/>
      <c r="C1985" s="72"/>
      <c r="D1985" s="72"/>
    </row>
    <row r="1986" spans="2:4" ht="12.75" x14ac:dyDescent="0.2">
      <c r="B1986" s="72"/>
      <c r="C1986" s="72"/>
      <c r="D1986" s="72"/>
    </row>
    <row r="1987" spans="2:4" ht="12.75" x14ac:dyDescent="0.2">
      <c r="B1987" s="72"/>
      <c r="C1987" s="72"/>
      <c r="D1987" s="72"/>
    </row>
    <row r="1988" spans="2:4" ht="12.75" x14ac:dyDescent="0.2">
      <c r="B1988" s="72"/>
      <c r="C1988" s="72"/>
      <c r="D1988" s="72"/>
    </row>
    <row r="1989" spans="2:4" ht="12.75" x14ac:dyDescent="0.2">
      <c r="B1989" s="72"/>
      <c r="C1989" s="72"/>
      <c r="D1989" s="72"/>
    </row>
    <row r="1990" spans="2:4" ht="12.75" x14ac:dyDescent="0.2">
      <c r="B1990" s="72"/>
      <c r="C1990" s="72"/>
      <c r="D1990" s="72"/>
    </row>
    <row r="1991" spans="2:4" ht="12.75" x14ac:dyDescent="0.2">
      <c r="B1991" s="72"/>
      <c r="C1991" s="72"/>
      <c r="D1991" s="72"/>
    </row>
    <row r="1992" spans="2:4" ht="12.75" x14ac:dyDescent="0.2">
      <c r="B1992" s="72"/>
      <c r="C1992" s="72"/>
      <c r="D1992" s="72"/>
    </row>
    <row r="1993" spans="2:4" ht="12.75" x14ac:dyDescent="0.2">
      <c r="B1993" s="72"/>
      <c r="C1993" s="72"/>
      <c r="D1993" s="72"/>
    </row>
    <row r="1994" spans="2:4" ht="12.75" x14ac:dyDescent="0.2">
      <c r="B1994" s="72"/>
      <c r="C1994" s="72"/>
      <c r="D1994" s="72"/>
    </row>
    <row r="1995" spans="2:4" ht="12.75" x14ac:dyDescent="0.2">
      <c r="B1995" s="72"/>
      <c r="C1995" s="72"/>
      <c r="D1995" s="72"/>
    </row>
    <row r="1996" spans="2:4" ht="12.75" x14ac:dyDescent="0.2">
      <c r="B1996" s="72"/>
      <c r="C1996" s="72"/>
      <c r="D1996" s="72"/>
    </row>
    <row r="1997" spans="2:4" ht="12.75" x14ac:dyDescent="0.2">
      <c r="B1997" s="72"/>
      <c r="C1997" s="72"/>
      <c r="D1997" s="72"/>
    </row>
    <row r="1998" spans="2:4" ht="12.75" x14ac:dyDescent="0.2">
      <c r="B1998" s="72"/>
      <c r="C1998" s="72"/>
      <c r="D1998" s="72"/>
    </row>
    <row r="1999" spans="2:4" ht="12.75" x14ac:dyDescent="0.2">
      <c r="B1999" s="72"/>
      <c r="C1999" s="72"/>
      <c r="D1999" s="72"/>
    </row>
    <row r="2000" spans="2:4" ht="12.75" x14ac:dyDescent="0.2">
      <c r="B2000" s="72"/>
      <c r="C2000" s="72"/>
      <c r="D2000" s="72"/>
    </row>
    <row r="2001" spans="2:4" ht="12.75" x14ac:dyDescent="0.2">
      <c r="B2001" s="72"/>
      <c r="C2001" s="72"/>
      <c r="D2001" s="72"/>
    </row>
    <row r="2002" spans="2:4" ht="12.75" x14ac:dyDescent="0.2">
      <c r="B2002" s="72"/>
      <c r="C2002" s="72"/>
      <c r="D2002" s="72"/>
    </row>
    <row r="2003" spans="2:4" ht="12.75" x14ac:dyDescent="0.2">
      <c r="B2003" s="72"/>
      <c r="C2003" s="72"/>
      <c r="D2003" s="72"/>
    </row>
    <row r="2004" spans="2:4" ht="12.75" x14ac:dyDescent="0.2">
      <c r="B2004" s="72"/>
      <c r="C2004" s="72"/>
      <c r="D2004" s="72"/>
    </row>
    <row r="2005" spans="2:4" ht="12.75" x14ac:dyDescent="0.2">
      <c r="B2005" s="72"/>
      <c r="C2005" s="72"/>
      <c r="D2005" s="72"/>
    </row>
    <row r="2006" spans="2:4" ht="12.75" x14ac:dyDescent="0.2">
      <c r="B2006" s="72"/>
      <c r="C2006" s="72"/>
      <c r="D2006" s="72"/>
    </row>
    <row r="2007" spans="2:4" ht="12.75" x14ac:dyDescent="0.2">
      <c r="B2007" s="72"/>
      <c r="C2007" s="72"/>
      <c r="D2007" s="72"/>
    </row>
    <row r="2008" spans="2:4" ht="12.75" x14ac:dyDescent="0.2">
      <c r="B2008" s="72"/>
      <c r="C2008" s="72"/>
      <c r="D2008" s="72"/>
    </row>
    <row r="2009" spans="2:4" ht="12.75" x14ac:dyDescent="0.2">
      <c r="B2009" s="72"/>
      <c r="C2009" s="72"/>
      <c r="D2009" s="72"/>
    </row>
    <row r="2010" spans="2:4" ht="12.75" x14ac:dyDescent="0.2">
      <c r="B2010" s="72"/>
      <c r="C2010" s="72"/>
      <c r="D2010" s="72"/>
    </row>
    <row r="2011" spans="2:4" ht="12.75" x14ac:dyDescent="0.2">
      <c r="B2011" s="72"/>
      <c r="C2011" s="72"/>
      <c r="D2011" s="72"/>
    </row>
    <row r="2012" spans="2:4" ht="12.75" x14ac:dyDescent="0.2">
      <c r="B2012" s="72"/>
      <c r="C2012" s="72"/>
      <c r="D2012" s="72"/>
    </row>
    <row r="2013" spans="2:4" ht="12.75" x14ac:dyDescent="0.2">
      <c r="B2013" s="72"/>
      <c r="C2013" s="72"/>
      <c r="D2013" s="72"/>
    </row>
    <row r="2014" spans="2:4" ht="12.75" x14ac:dyDescent="0.2">
      <c r="B2014" s="72"/>
      <c r="C2014" s="72"/>
      <c r="D2014" s="72"/>
    </row>
    <row r="2015" spans="2:4" ht="12.75" x14ac:dyDescent="0.2">
      <c r="B2015" s="72"/>
      <c r="C2015" s="72"/>
      <c r="D2015" s="72"/>
    </row>
    <row r="2016" spans="2:4" ht="12.75" x14ac:dyDescent="0.2">
      <c r="B2016" s="72"/>
      <c r="C2016" s="72"/>
      <c r="D2016" s="72"/>
    </row>
    <row r="2017" spans="2:4" ht="12.75" x14ac:dyDescent="0.2">
      <c r="B2017" s="72"/>
      <c r="C2017" s="72"/>
      <c r="D2017" s="72"/>
    </row>
    <row r="2018" spans="2:4" ht="12.75" x14ac:dyDescent="0.2">
      <c r="B2018" s="72"/>
      <c r="C2018" s="72"/>
      <c r="D2018" s="72"/>
    </row>
    <row r="2019" spans="2:4" ht="12.75" x14ac:dyDescent="0.2">
      <c r="B2019" s="72"/>
      <c r="C2019" s="72"/>
      <c r="D2019" s="72"/>
    </row>
    <row r="2020" spans="2:4" ht="12.75" x14ac:dyDescent="0.2">
      <c r="B2020" s="72"/>
      <c r="C2020" s="72"/>
      <c r="D2020" s="72"/>
    </row>
    <row r="2021" spans="2:4" ht="12.75" x14ac:dyDescent="0.2">
      <c r="B2021" s="72"/>
      <c r="C2021" s="72"/>
      <c r="D2021" s="72"/>
    </row>
    <row r="2022" spans="2:4" ht="12.75" x14ac:dyDescent="0.2">
      <c r="B2022" s="72"/>
      <c r="C2022" s="72"/>
      <c r="D2022" s="72"/>
    </row>
    <row r="2023" spans="2:4" ht="12.75" x14ac:dyDescent="0.2">
      <c r="B2023" s="72"/>
      <c r="C2023" s="72"/>
      <c r="D2023" s="72"/>
    </row>
    <row r="2024" spans="2:4" ht="12.75" x14ac:dyDescent="0.2">
      <c r="B2024" s="72"/>
      <c r="C2024" s="72"/>
      <c r="D2024" s="72"/>
    </row>
    <row r="2025" spans="2:4" ht="12.75" x14ac:dyDescent="0.2">
      <c r="B2025" s="72"/>
      <c r="C2025" s="72"/>
      <c r="D2025" s="72"/>
    </row>
    <row r="2026" spans="2:4" ht="12.75" x14ac:dyDescent="0.2">
      <c r="B2026" s="72"/>
      <c r="C2026" s="72"/>
      <c r="D2026" s="72"/>
    </row>
    <row r="2027" spans="2:4" ht="12.75" x14ac:dyDescent="0.2">
      <c r="B2027" s="72"/>
      <c r="C2027" s="72"/>
      <c r="D2027" s="72"/>
    </row>
    <row r="2028" spans="2:4" ht="12.75" x14ac:dyDescent="0.2">
      <c r="B2028" s="72"/>
      <c r="C2028" s="72"/>
      <c r="D2028" s="72"/>
    </row>
    <row r="2029" spans="2:4" ht="12.75" x14ac:dyDescent="0.2">
      <c r="B2029" s="72"/>
      <c r="C2029" s="72"/>
      <c r="D2029" s="72"/>
    </row>
    <row r="2030" spans="2:4" ht="12.75" x14ac:dyDescent="0.2">
      <c r="B2030" s="72"/>
      <c r="C2030" s="72"/>
      <c r="D2030" s="72"/>
    </row>
    <row r="2031" spans="2:4" ht="12.75" x14ac:dyDescent="0.2">
      <c r="B2031" s="72"/>
      <c r="C2031" s="72"/>
      <c r="D2031" s="72"/>
    </row>
    <row r="2032" spans="2:4" ht="12.75" x14ac:dyDescent="0.2">
      <c r="B2032" s="72"/>
      <c r="C2032" s="72"/>
      <c r="D2032" s="72"/>
    </row>
    <row r="2033" spans="2:4" ht="12.75" x14ac:dyDescent="0.2">
      <c r="B2033" s="72"/>
      <c r="C2033" s="72"/>
      <c r="D2033" s="72"/>
    </row>
    <row r="2034" spans="2:4" ht="12.75" x14ac:dyDescent="0.2">
      <c r="B2034" s="72"/>
      <c r="C2034" s="72"/>
      <c r="D2034" s="72"/>
    </row>
    <row r="2035" spans="2:4" ht="12.75" x14ac:dyDescent="0.2">
      <c r="B2035" s="72"/>
      <c r="C2035" s="72"/>
      <c r="D2035" s="72"/>
    </row>
    <row r="2036" spans="2:4" ht="12.75" x14ac:dyDescent="0.2">
      <c r="B2036" s="72"/>
      <c r="C2036" s="72"/>
      <c r="D2036" s="72"/>
    </row>
    <row r="2037" spans="2:4" ht="12.75" x14ac:dyDescent="0.2">
      <c r="B2037" s="72"/>
      <c r="C2037" s="72"/>
      <c r="D2037" s="72"/>
    </row>
    <row r="2038" spans="2:4" ht="12.75" x14ac:dyDescent="0.2">
      <c r="B2038" s="72"/>
      <c r="C2038" s="72"/>
      <c r="D2038" s="72"/>
    </row>
    <row r="2039" spans="2:4" ht="12.75" x14ac:dyDescent="0.2">
      <c r="B2039" s="72"/>
      <c r="C2039" s="72"/>
      <c r="D2039" s="72"/>
    </row>
    <row r="2040" spans="2:4" ht="12.75" x14ac:dyDescent="0.2">
      <c r="B2040" s="72"/>
      <c r="C2040" s="72"/>
      <c r="D2040" s="72"/>
    </row>
    <row r="2041" spans="2:4" ht="12.75" x14ac:dyDescent="0.2">
      <c r="B2041" s="72"/>
      <c r="C2041" s="72"/>
      <c r="D2041" s="72"/>
    </row>
    <row r="2042" spans="2:4" ht="12.75" x14ac:dyDescent="0.2">
      <c r="B2042" s="72"/>
      <c r="C2042" s="72"/>
      <c r="D2042" s="72"/>
    </row>
    <row r="2043" spans="2:4" ht="12.75" x14ac:dyDescent="0.2">
      <c r="B2043" s="72"/>
      <c r="C2043" s="72"/>
      <c r="D2043" s="72"/>
    </row>
    <row r="2044" spans="2:4" ht="12.75" x14ac:dyDescent="0.2">
      <c r="B2044" s="72"/>
      <c r="C2044" s="72"/>
      <c r="D2044" s="72"/>
    </row>
    <row r="2045" spans="2:4" ht="12.75" x14ac:dyDescent="0.2">
      <c r="B2045" s="72"/>
      <c r="C2045" s="72"/>
      <c r="D2045" s="72"/>
    </row>
    <row r="2046" spans="2:4" ht="12.75" x14ac:dyDescent="0.2">
      <c r="B2046" s="72"/>
      <c r="C2046" s="72"/>
      <c r="D2046" s="72"/>
    </row>
    <row r="2047" spans="2:4" ht="12.75" x14ac:dyDescent="0.2">
      <c r="B2047" s="72"/>
      <c r="C2047" s="72"/>
      <c r="D2047" s="72"/>
    </row>
    <row r="2048" spans="2:4" ht="12.75" x14ac:dyDescent="0.2">
      <c r="B2048" s="72"/>
      <c r="C2048" s="72"/>
      <c r="D2048" s="72"/>
    </row>
    <row r="2049" spans="2:4" ht="12.75" x14ac:dyDescent="0.2">
      <c r="B2049" s="72"/>
      <c r="C2049" s="72"/>
      <c r="D2049" s="72"/>
    </row>
    <row r="2050" spans="2:4" ht="12.75" x14ac:dyDescent="0.2">
      <c r="B2050" s="72"/>
      <c r="C2050" s="72"/>
      <c r="D2050" s="72"/>
    </row>
    <row r="2051" spans="2:4" ht="12.75" x14ac:dyDescent="0.2">
      <c r="B2051" s="72"/>
      <c r="C2051" s="72"/>
      <c r="D2051" s="72"/>
    </row>
    <row r="2052" spans="2:4" ht="12.75" x14ac:dyDescent="0.2">
      <c r="B2052" s="72"/>
      <c r="C2052" s="72"/>
      <c r="D2052" s="72"/>
    </row>
    <row r="2053" spans="2:4" ht="12.75" x14ac:dyDescent="0.2">
      <c r="B2053" s="72"/>
      <c r="C2053" s="72"/>
      <c r="D2053" s="72"/>
    </row>
    <row r="2054" spans="2:4" ht="12.75" x14ac:dyDescent="0.2">
      <c r="B2054" s="72"/>
      <c r="C2054" s="72"/>
      <c r="D2054" s="72"/>
    </row>
    <row r="2055" spans="2:4" ht="12.75" x14ac:dyDescent="0.2">
      <c r="B2055" s="72"/>
      <c r="C2055" s="72"/>
      <c r="D2055" s="72"/>
    </row>
    <row r="2056" spans="2:4" ht="12.75" x14ac:dyDescent="0.2">
      <c r="B2056" s="72"/>
      <c r="C2056" s="72"/>
      <c r="D2056" s="72"/>
    </row>
    <row r="2057" spans="2:4" ht="12.75" x14ac:dyDescent="0.2">
      <c r="B2057" s="72"/>
      <c r="C2057" s="72"/>
      <c r="D2057" s="72"/>
    </row>
    <row r="2058" spans="2:4" ht="12.75" x14ac:dyDescent="0.2">
      <c r="B2058" s="72"/>
      <c r="C2058" s="72"/>
      <c r="D2058" s="72"/>
    </row>
    <row r="2059" spans="2:4" ht="12.75" x14ac:dyDescent="0.2">
      <c r="B2059" s="72"/>
      <c r="C2059" s="72"/>
      <c r="D2059" s="72"/>
    </row>
    <row r="2060" spans="2:4" ht="12.75" x14ac:dyDescent="0.2">
      <c r="B2060" s="72"/>
      <c r="C2060" s="72"/>
      <c r="D2060" s="72"/>
    </row>
    <row r="2061" spans="2:4" ht="12.75" x14ac:dyDescent="0.2">
      <c r="B2061" s="72"/>
      <c r="C2061" s="72"/>
      <c r="D2061" s="72"/>
    </row>
    <row r="2062" spans="2:4" ht="12.75" x14ac:dyDescent="0.2">
      <c r="B2062" s="72"/>
      <c r="C2062" s="72"/>
      <c r="D2062" s="72"/>
    </row>
    <row r="2063" spans="2:4" ht="12.75" x14ac:dyDescent="0.2">
      <c r="B2063" s="72"/>
      <c r="C2063" s="72"/>
      <c r="D2063" s="72"/>
    </row>
    <row r="2064" spans="2:4" ht="12.75" x14ac:dyDescent="0.2">
      <c r="B2064" s="72"/>
      <c r="C2064" s="72"/>
      <c r="D2064" s="72"/>
    </row>
    <row r="2065" spans="2:4" ht="12.75" x14ac:dyDescent="0.2">
      <c r="B2065" s="72"/>
      <c r="C2065" s="72"/>
      <c r="D2065" s="72"/>
    </row>
    <row r="2066" spans="2:4" ht="12.75" x14ac:dyDescent="0.2">
      <c r="B2066" s="72"/>
      <c r="C2066" s="72"/>
      <c r="D2066" s="72"/>
    </row>
    <row r="2067" spans="2:4" ht="12.75" x14ac:dyDescent="0.2">
      <c r="B2067" s="72"/>
      <c r="C2067" s="72"/>
      <c r="D2067" s="72"/>
    </row>
    <row r="2068" spans="2:4" ht="12.75" x14ac:dyDescent="0.2">
      <c r="B2068" s="72"/>
      <c r="C2068" s="72"/>
      <c r="D2068" s="72"/>
    </row>
    <row r="2069" spans="2:4" ht="12.75" x14ac:dyDescent="0.2">
      <c r="B2069" s="72"/>
      <c r="C2069" s="72"/>
      <c r="D2069" s="72"/>
    </row>
    <row r="2070" spans="2:4" ht="12.75" x14ac:dyDescent="0.2">
      <c r="B2070" s="72"/>
      <c r="C2070" s="72"/>
      <c r="D2070" s="72"/>
    </row>
    <row r="2071" spans="2:4" ht="12.75" x14ac:dyDescent="0.2">
      <c r="B2071" s="72"/>
      <c r="C2071" s="72"/>
      <c r="D2071" s="72"/>
    </row>
    <row r="2072" spans="2:4" ht="12.75" x14ac:dyDescent="0.2">
      <c r="B2072" s="72"/>
      <c r="C2072" s="72"/>
      <c r="D2072" s="72"/>
    </row>
    <row r="2073" spans="2:4" ht="12.75" x14ac:dyDescent="0.2">
      <c r="B2073" s="72"/>
      <c r="C2073" s="72"/>
      <c r="D2073" s="72"/>
    </row>
    <row r="2074" spans="2:4" ht="12.75" x14ac:dyDescent="0.2">
      <c r="B2074" s="72"/>
      <c r="C2074" s="72"/>
      <c r="D2074" s="72"/>
    </row>
    <row r="2075" spans="2:4" ht="12.75" x14ac:dyDescent="0.2">
      <c r="B2075" s="72"/>
      <c r="C2075" s="72"/>
      <c r="D2075" s="72"/>
    </row>
    <row r="2076" spans="2:4" ht="12.75" x14ac:dyDescent="0.2">
      <c r="B2076" s="72"/>
      <c r="C2076" s="72"/>
      <c r="D2076" s="72"/>
    </row>
    <row r="2077" spans="2:4" ht="12.75" x14ac:dyDescent="0.2">
      <c r="B2077" s="72"/>
      <c r="C2077" s="72"/>
      <c r="D2077" s="72"/>
    </row>
    <row r="2078" spans="2:4" ht="12.75" x14ac:dyDescent="0.2">
      <c r="B2078" s="72"/>
      <c r="C2078" s="72"/>
      <c r="D2078" s="72"/>
    </row>
    <row r="2079" spans="2:4" ht="12.75" x14ac:dyDescent="0.2">
      <c r="B2079" s="72"/>
      <c r="C2079" s="72"/>
      <c r="D2079" s="72"/>
    </row>
    <row r="2080" spans="2:4" ht="12.75" x14ac:dyDescent="0.2">
      <c r="B2080" s="72"/>
      <c r="C2080" s="72"/>
      <c r="D2080" s="72"/>
    </row>
    <row r="2081" spans="2:4" ht="12.75" x14ac:dyDescent="0.2">
      <c r="B2081" s="72"/>
      <c r="C2081" s="72"/>
      <c r="D2081" s="72"/>
    </row>
    <row r="2082" spans="2:4" ht="12.75" x14ac:dyDescent="0.2">
      <c r="B2082" s="72"/>
      <c r="C2082" s="72"/>
      <c r="D2082" s="72"/>
    </row>
    <row r="2083" spans="2:4" ht="12.75" x14ac:dyDescent="0.2">
      <c r="B2083" s="72"/>
      <c r="C2083" s="72"/>
      <c r="D2083" s="72"/>
    </row>
    <row r="2084" spans="2:4" ht="12.75" x14ac:dyDescent="0.2">
      <c r="B2084" s="72"/>
      <c r="C2084" s="72"/>
      <c r="D2084" s="72"/>
    </row>
    <row r="2085" spans="2:4" ht="12.75" x14ac:dyDescent="0.2">
      <c r="B2085" s="72"/>
      <c r="C2085" s="72"/>
      <c r="D2085" s="72"/>
    </row>
    <row r="2086" spans="2:4" ht="12.75" x14ac:dyDescent="0.2">
      <c r="B2086" s="72"/>
      <c r="C2086" s="72"/>
      <c r="D2086" s="72"/>
    </row>
    <row r="2087" spans="2:4" ht="12.75" x14ac:dyDescent="0.2">
      <c r="B2087" s="72"/>
      <c r="C2087" s="72"/>
      <c r="D2087" s="72"/>
    </row>
    <row r="2088" spans="2:4" ht="12.75" x14ac:dyDescent="0.2">
      <c r="B2088" s="72"/>
      <c r="C2088" s="72"/>
      <c r="D2088" s="72"/>
    </row>
    <row r="2089" spans="2:4" ht="12.75" x14ac:dyDescent="0.2">
      <c r="B2089" s="72"/>
      <c r="C2089" s="72"/>
      <c r="D2089" s="72"/>
    </row>
    <row r="2090" spans="2:4" ht="12.75" x14ac:dyDescent="0.2">
      <c r="B2090" s="72"/>
      <c r="C2090" s="72"/>
      <c r="D2090" s="72"/>
    </row>
    <row r="2091" spans="2:4" ht="12.75" x14ac:dyDescent="0.2">
      <c r="B2091" s="72"/>
      <c r="C2091" s="72"/>
      <c r="D2091" s="72"/>
    </row>
    <row r="2092" spans="2:4" ht="12.75" x14ac:dyDescent="0.2">
      <c r="B2092" s="72"/>
      <c r="C2092" s="72"/>
      <c r="D2092" s="72"/>
    </row>
    <row r="2093" spans="2:4" ht="12.75" x14ac:dyDescent="0.2">
      <c r="B2093" s="72"/>
      <c r="C2093" s="72"/>
      <c r="D2093" s="72"/>
    </row>
    <row r="2094" spans="2:4" ht="12.75" x14ac:dyDescent="0.2">
      <c r="B2094" s="72"/>
      <c r="C2094" s="72"/>
      <c r="D2094" s="72"/>
    </row>
    <row r="2095" spans="2:4" ht="12.75" x14ac:dyDescent="0.2">
      <c r="B2095" s="72"/>
      <c r="C2095" s="72"/>
      <c r="D2095" s="72"/>
    </row>
    <row r="2096" spans="2:4" ht="12.75" x14ac:dyDescent="0.2">
      <c r="B2096" s="72"/>
      <c r="C2096" s="72"/>
      <c r="D2096" s="72"/>
    </row>
    <row r="2097" spans="2:4" ht="12.75" x14ac:dyDescent="0.2">
      <c r="B2097" s="72"/>
      <c r="C2097" s="72"/>
      <c r="D2097" s="72"/>
    </row>
    <row r="2098" spans="2:4" ht="12.75" x14ac:dyDescent="0.2">
      <c r="B2098" s="72"/>
      <c r="C2098" s="72"/>
      <c r="D2098" s="72"/>
    </row>
    <row r="2099" spans="2:4" ht="12.75" x14ac:dyDescent="0.2">
      <c r="B2099" s="72"/>
      <c r="C2099" s="72"/>
      <c r="D2099" s="72"/>
    </row>
    <row r="2100" spans="2:4" ht="12.75" x14ac:dyDescent="0.2">
      <c r="B2100" s="72"/>
      <c r="C2100" s="72"/>
      <c r="D2100" s="72"/>
    </row>
    <row r="2101" spans="2:4" ht="12.75" x14ac:dyDescent="0.2">
      <c r="B2101" s="72"/>
      <c r="C2101" s="72"/>
      <c r="D2101" s="72"/>
    </row>
    <row r="2102" spans="2:4" ht="12.75" x14ac:dyDescent="0.2">
      <c r="B2102" s="72"/>
      <c r="C2102" s="72"/>
      <c r="D2102" s="72"/>
    </row>
    <row r="2103" spans="2:4" ht="12.75" x14ac:dyDescent="0.2">
      <c r="B2103" s="72"/>
      <c r="C2103" s="72"/>
      <c r="D2103" s="72"/>
    </row>
    <row r="2104" spans="2:4" ht="12.75" x14ac:dyDescent="0.2">
      <c r="B2104" s="72"/>
      <c r="C2104" s="72"/>
      <c r="D2104" s="72"/>
    </row>
    <row r="2105" spans="2:4" ht="12.75" x14ac:dyDescent="0.2">
      <c r="B2105" s="72"/>
      <c r="C2105" s="72"/>
      <c r="D2105" s="72"/>
    </row>
    <row r="2106" spans="2:4" ht="12.75" x14ac:dyDescent="0.2">
      <c r="B2106" s="72"/>
      <c r="C2106" s="72"/>
      <c r="D2106" s="72"/>
    </row>
    <row r="2107" spans="2:4" ht="12.75" x14ac:dyDescent="0.2">
      <c r="B2107" s="72"/>
      <c r="C2107" s="72"/>
      <c r="D2107" s="72"/>
    </row>
    <row r="2108" spans="2:4" ht="12.75" x14ac:dyDescent="0.2">
      <c r="B2108" s="72"/>
      <c r="C2108" s="72"/>
      <c r="D2108" s="72"/>
    </row>
    <row r="2109" spans="2:4" ht="12.75" x14ac:dyDescent="0.2">
      <c r="B2109" s="72"/>
      <c r="C2109" s="72"/>
      <c r="D2109" s="72"/>
    </row>
    <row r="2110" spans="2:4" ht="12.75" x14ac:dyDescent="0.2">
      <c r="B2110" s="72"/>
      <c r="C2110" s="72"/>
      <c r="D2110" s="72"/>
    </row>
    <row r="2111" spans="2:4" ht="12.75" x14ac:dyDescent="0.2">
      <c r="B2111" s="72"/>
      <c r="C2111" s="72"/>
      <c r="D2111" s="72"/>
    </row>
    <row r="2112" spans="2:4" ht="12.75" x14ac:dyDescent="0.2">
      <c r="B2112" s="72"/>
      <c r="C2112" s="72"/>
      <c r="D2112" s="72"/>
    </row>
    <row r="2113" spans="2:4" ht="12.75" x14ac:dyDescent="0.2">
      <c r="B2113" s="72"/>
      <c r="C2113" s="72"/>
      <c r="D2113" s="72"/>
    </row>
    <row r="2114" spans="2:4" ht="12.75" x14ac:dyDescent="0.2">
      <c r="B2114" s="72"/>
      <c r="C2114" s="72"/>
      <c r="D2114" s="72"/>
    </row>
    <row r="2115" spans="2:4" ht="12.75" x14ac:dyDescent="0.2">
      <c r="B2115" s="72"/>
      <c r="C2115" s="72"/>
      <c r="D2115" s="72"/>
    </row>
    <row r="2116" spans="2:4" ht="12.75" x14ac:dyDescent="0.2">
      <c r="B2116" s="72"/>
      <c r="C2116" s="72"/>
      <c r="D2116" s="72"/>
    </row>
    <row r="2117" spans="2:4" ht="12.75" x14ac:dyDescent="0.2">
      <c r="B2117" s="72"/>
      <c r="C2117" s="72"/>
      <c r="D2117" s="72"/>
    </row>
    <row r="2118" spans="2:4" ht="12.75" x14ac:dyDescent="0.2">
      <c r="B2118" s="72"/>
      <c r="C2118" s="72"/>
      <c r="D2118" s="72"/>
    </row>
    <row r="2119" spans="2:4" ht="12.75" x14ac:dyDescent="0.2">
      <c r="B2119" s="72"/>
      <c r="C2119" s="72"/>
      <c r="D2119" s="72"/>
    </row>
    <row r="2120" spans="2:4" ht="12.75" x14ac:dyDescent="0.2">
      <c r="B2120" s="72"/>
      <c r="C2120" s="72"/>
      <c r="D2120" s="72"/>
    </row>
    <row r="2121" spans="2:4" ht="12.75" x14ac:dyDescent="0.2">
      <c r="B2121" s="72"/>
      <c r="C2121" s="72"/>
      <c r="D2121" s="72"/>
    </row>
    <row r="2122" spans="2:4" ht="12.75" x14ac:dyDescent="0.2">
      <c r="B2122" s="72"/>
      <c r="C2122" s="72"/>
      <c r="D2122" s="72"/>
    </row>
    <row r="2123" spans="2:4" ht="12.75" x14ac:dyDescent="0.2">
      <c r="B2123" s="72"/>
      <c r="C2123" s="72"/>
      <c r="D2123" s="72"/>
    </row>
    <row r="2124" spans="2:4" ht="12.75" x14ac:dyDescent="0.2">
      <c r="B2124" s="72"/>
      <c r="C2124" s="72"/>
      <c r="D2124" s="72"/>
    </row>
    <row r="2125" spans="2:4" ht="12.75" x14ac:dyDescent="0.2">
      <c r="B2125" s="72"/>
      <c r="C2125" s="72"/>
      <c r="D2125" s="72"/>
    </row>
    <row r="2126" spans="2:4" ht="12.75" x14ac:dyDescent="0.2">
      <c r="B2126" s="72"/>
      <c r="C2126" s="72"/>
      <c r="D2126" s="72"/>
    </row>
    <row r="2127" spans="2:4" ht="12.75" x14ac:dyDescent="0.2">
      <c r="B2127" s="72"/>
      <c r="C2127" s="72"/>
      <c r="D2127" s="72"/>
    </row>
    <row r="2128" spans="2:4" ht="12.75" x14ac:dyDescent="0.2">
      <c r="B2128" s="72"/>
      <c r="C2128" s="72"/>
      <c r="D2128" s="72"/>
    </row>
    <row r="2129" spans="2:4" ht="12.75" x14ac:dyDescent="0.2">
      <c r="B2129" s="72"/>
      <c r="C2129" s="72"/>
      <c r="D2129" s="72"/>
    </row>
    <row r="2130" spans="2:4" ht="12.75" x14ac:dyDescent="0.2">
      <c r="B2130" s="72"/>
      <c r="C2130" s="72"/>
      <c r="D2130" s="72"/>
    </row>
    <row r="2131" spans="2:4" ht="12.75" x14ac:dyDescent="0.2">
      <c r="B2131" s="72"/>
      <c r="C2131" s="72"/>
      <c r="D2131" s="72"/>
    </row>
    <row r="2132" spans="2:4" ht="12.75" x14ac:dyDescent="0.2">
      <c r="B2132" s="72"/>
      <c r="C2132" s="72"/>
      <c r="D2132" s="72"/>
    </row>
    <row r="2133" spans="2:4" ht="12.75" x14ac:dyDescent="0.2">
      <c r="B2133" s="72"/>
      <c r="C2133" s="72"/>
      <c r="D2133" s="72"/>
    </row>
    <row r="2134" spans="2:4" ht="12.75" x14ac:dyDescent="0.2">
      <c r="B2134" s="72"/>
      <c r="C2134" s="72"/>
      <c r="D2134" s="72"/>
    </row>
    <row r="2135" spans="2:4" ht="12.75" x14ac:dyDescent="0.2">
      <c r="B2135" s="72"/>
      <c r="C2135" s="72"/>
      <c r="D2135" s="72"/>
    </row>
    <row r="2136" spans="2:4" ht="12.75" x14ac:dyDescent="0.2">
      <c r="B2136" s="72"/>
      <c r="C2136" s="72"/>
      <c r="D2136" s="72"/>
    </row>
    <row r="2137" spans="2:4" ht="12.75" x14ac:dyDescent="0.2">
      <c r="B2137" s="72"/>
      <c r="C2137" s="72"/>
      <c r="D2137" s="72"/>
    </row>
    <row r="2138" spans="2:4" ht="12.75" x14ac:dyDescent="0.2">
      <c r="B2138" s="72"/>
      <c r="C2138" s="72"/>
      <c r="D2138" s="72"/>
    </row>
    <row r="2139" spans="2:4" ht="12.75" x14ac:dyDescent="0.2">
      <c r="B2139" s="72"/>
      <c r="C2139" s="72"/>
      <c r="D2139" s="72"/>
    </row>
    <row r="2140" spans="2:4" ht="12.75" x14ac:dyDescent="0.2">
      <c r="B2140" s="72"/>
      <c r="C2140" s="72"/>
      <c r="D2140" s="72"/>
    </row>
    <row r="2141" spans="2:4" ht="12.75" x14ac:dyDescent="0.2">
      <c r="B2141" s="72"/>
      <c r="C2141" s="72"/>
      <c r="D2141" s="72"/>
    </row>
    <row r="2142" spans="2:4" ht="12.75" x14ac:dyDescent="0.2">
      <c r="B2142" s="72"/>
      <c r="C2142" s="72"/>
      <c r="D2142" s="72"/>
    </row>
    <row r="2143" spans="2:4" ht="12.75" x14ac:dyDescent="0.2">
      <c r="B2143" s="72"/>
      <c r="C2143" s="72"/>
      <c r="D2143" s="72"/>
    </row>
    <row r="2144" spans="2:4" ht="12.75" x14ac:dyDescent="0.2">
      <c r="B2144" s="72"/>
      <c r="C2144" s="72"/>
      <c r="D2144" s="72"/>
    </row>
    <row r="2145" spans="2:4" ht="12.75" x14ac:dyDescent="0.2">
      <c r="B2145" s="72"/>
      <c r="C2145" s="72"/>
      <c r="D2145" s="72"/>
    </row>
    <row r="2146" spans="2:4" ht="12.75" x14ac:dyDescent="0.2">
      <c r="B2146" s="72"/>
      <c r="C2146" s="72"/>
      <c r="D2146" s="72"/>
    </row>
    <row r="2147" spans="2:4" ht="12.75" x14ac:dyDescent="0.2">
      <c r="B2147" s="72"/>
      <c r="C2147" s="72"/>
      <c r="D2147" s="72"/>
    </row>
    <row r="2148" spans="2:4" ht="12.75" x14ac:dyDescent="0.2">
      <c r="B2148" s="72"/>
      <c r="C2148" s="72"/>
      <c r="D2148" s="72"/>
    </row>
    <row r="2149" spans="2:4" ht="12.75" x14ac:dyDescent="0.2">
      <c r="B2149" s="72"/>
      <c r="C2149" s="72"/>
      <c r="D2149" s="72"/>
    </row>
    <row r="2150" spans="2:4" ht="12.75" x14ac:dyDescent="0.2">
      <c r="B2150" s="72"/>
      <c r="C2150" s="72"/>
      <c r="D2150" s="72"/>
    </row>
    <row r="2151" spans="2:4" ht="12.75" x14ac:dyDescent="0.2">
      <c r="B2151" s="72"/>
      <c r="C2151" s="72"/>
      <c r="D2151" s="72"/>
    </row>
    <row r="2152" spans="2:4" ht="12.75" x14ac:dyDescent="0.2">
      <c r="B2152" s="72"/>
      <c r="C2152" s="72"/>
      <c r="D2152" s="72"/>
    </row>
    <row r="2153" spans="2:4" ht="12.75" x14ac:dyDescent="0.2">
      <c r="B2153" s="72"/>
      <c r="C2153" s="72"/>
      <c r="D2153" s="72"/>
    </row>
    <row r="2154" spans="2:4" ht="12.75" x14ac:dyDescent="0.2">
      <c r="B2154" s="72"/>
      <c r="C2154" s="72"/>
      <c r="D2154" s="72"/>
    </row>
    <row r="2155" spans="2:4" ht="12.75" x14ac:dyDescent="0.2">
      <c r="B2155" s="72"/>
      <c r="C2155" s="72"/>
      <c r="D2155" s="72"/>
    </row>
    <row r="2156" spans="2:4" ht="12.75" x14ac:dyDescent="0.2">
      <c r="B2156" s="72"/>
      <c r="C2156" s="72"/>
      <c r="D2156" s="72"/>
    </row>
    <row r="2157" spans="2:4" ht="12.75" x14ac:dyDescent="0.2">
      <c r="B2157" s="72"/>
      <c r="C2157" s="72"/>
      <c r="D2157" s="72"/>
    </row>
    <row r="2158" spans="2:4" ht="12.75" x14ac:dyDescent="0.2">
      <c r="B2158" s="72"/>
      <c r="C2158" s="72"/>
      <c r="D2158" s="72"/>
    </row>
    <row r="2159" spans="2:4" ht="12.75" x14ac:dyDescent="0.2">
      <c r="B2159" s="72"/>
      <c r="C2159" s="72"/>
      <c r="D2159" s="72"/>
    </row>
    <row r="2160" spans="2:4" ht="12.75" x14ac:dyDescent="0.2">
      <c r="B2160" s="72"/>
      <c r="C2160" s="72"/>
      <c r="D2160" s="72"/>
    </row>
    <row r="2161" spans="2:4" ht="12.75" x14ac:dyDescent="0.2">
      <c r="B2161" s="72"/>
      <c r="C2161" s="72"/>
      <c r="D2161" s="72"/>
    </row>
    <row r="2162" spans="2:4" ht="12.75" x14ac:dyDescent="0.2">
      <c r="B2162" s="72"/>
      <c r="C2162" s="72"/>
      <c r="D2162" s="72"/>
    </row>
    <row r="2163" spans="2:4" ht="12.75" x14ac:dyDescent="0.2">
      <c r="B2163" s="72"/>
      <c r="C2163" s="72"/>
      <c r="D2163" s="72"/>
    </row>
    <row r="2164" spans="2:4" ht="12.75" x14ac:dyDescent="0.2">
      <c r="B2164" s="72"/>
      <c r="C2164" s="72"/>
      <c r="D2164" s="72"/>
    </row>
    <row r="2165" spans="2:4" ht="12.75" x14ac:dyDescent="0.2">
      <c r="B2165" s="72"/>
      <c r="C2165" s="72"/>
      <c r="D2165" s="72"/>
    </row>
    <row r="2166" spans="2:4" ht="12.75" x14ac:dyDescent="0.2">
      <c r="B2166" s="72"/>
      <c r="C2166" s="72"/>
      <c r="D2166" s="72"/>
    </row>
    <row r="2167" spans="2:4" ht="12.75" x14ac:dyDescent="0.2">
      <c r="B2167" s="72"/>
      <c r="C2167" s="72"/>
      <c r="D2167" s="72"/>
    </row>
    <row r="2168" spans="2:4" ht="12.75" x14ac:dyDescent="0.2">
      <c r="B2168" s="72"/>
      <c r="C2168" s="72"/>
      <c r="D2168" s="72"/>
    </row>
    <row r="2169" spans="2:4" ht="12.75" x14ac:dyDescent="0.2">
      <c r="B2169" s="72"/>
      <c r="C2169" s="72"/>
      <c r="D2169" s="72"/>
    </row>
    <row r="2170" spans="2:4" ht="12.75" x14ac:dyDescent="0.2">
      <c r="B2170" s="72"/>
      <c r="C2170" s="72"/>
      <c r="D2170" s="72"/>
    </row>
    <row r="2171" spans="2:4" ht="12.75" x14ac:dyDescent="0.2">
      <c r="B2171" s="72"/>
      <c r="C2171" s="72"/>
      <c r="D2171" s="72"/>
    </row>
    <row r="2172" spans="2:4" ht="12.75" x14ac:dyDescent="0.2">
      <c r="B2172" s="72"/>
      <c r="C2172" s="72"/>
      <c r="D2172" s="72"/>
    </row>
    <row r="2173" spans="2:4" ht="12.75" x14ac:dyDescent="0.2">
      <c r="B2173" s="72"/>
      <c r="C2173" s="72"/>
      <c r="D2173" s="72"/>
    </row>
    <row r="2174" spans="2:4" ht="12.75" x14ac:dyDescent="0.2">
      <c r="B2174" s="72"/>
      <c r="C2174" s="72"/>
      <c r="D2174" s="72"/>
    </row>
    <row r="2175" spans="2:4" ht="12.75" x14ac:dyDescent="0.2">
      <c r="B2175" s="72"/>
      <c r="C2175" s="72"/>
      <c r="D2175" s="72"/>
    </row>
    <row r="2176" spans="2:4" ht="12.75" x14ac:dyDescent="0.2">
      <c r="B2176" s="72"/>
      <c r="C2176" s="72"/>
      <c r="D2176" s="72"/>
    </row>
    <row r="2177" spans="2:4" ht="12.75" x14ac:dyDescent="0.2">
      <c r="B2177" s="72"/>
      <c r="C2177" s="72"/>
      <c r="D2177" s="72"/>
    </row>
    <row r="2178" spans="2:4" ht="12.75" x14ac:dyDescent="0.2">
      <c r="B2178" s="72"/>
      <c r="C2178" s="72"/>
      <c r="D2178" s="72"/>
    </row>
    <row r="2179" spans="2:4" ht="12.75" x14ac:dyDescent="0.2">
      <c r="B2179" s="72"/>
      <c r="C2179" s="72"/>
      <c r="D2179" s="72"/>
    </row>
    <row r="2180" spans="2:4" ht="12.75" x14ac:dyDescent="0.2">
      <c r="B2180" s="72"/>
      <c r="C2180" s="72"/>
      <c r="D2180" s="72"/>
    </row>
    <row r="2181" spans="2:4" ht="12.75" x14ac:dyDescent="0.2">
      <c r="B2181" s="72"/>
      <c r="C2181" s="72"/>
      <c r="D2181" s="72"/>
    </row>
    <row r="2182" spans="2:4" ht="12.75" x14ac:dyDescent="0.2">
      <c r="B2182" s="72"/>
      <c r="C2182" s="72"/>
      <c r="D2182" s="72"/>
    </row>
    <row r="2183" spans="2:4" ht="12.75" x14ac:dyDescent="0.2">
      <c r="B2183" s="72"/>
      <c r="C2183" s="72"/>
      <c r="D2183" s="72"/>
    </row>
    <row r="2184" spans="2:4" ht="12.75" x14ac:dyDescent="0.2">
      <c r="B2184" s="72"/>
      <c r="C2184" s="72"/>
      <c r="D2184" s="72"/>
    </row>
    <row r="2185" spans="2:4" ht="12.75" x14ac:dyDescent="0.2">
      <c r="B2185" s="72"/>
      <c r="C2185" s="72"/>
      <c r="D2185" s="72"/>
    </row>
    <row r="2186" spans="2:4" ht="12.75" x14ac:dyDescent="0.2">
      <c r="B2186" s="72"/>
      <c r="C2186" s="72"/>
      <c r="D2186" s="72"/>
    </row>
    <row r="2187" spans="2:4" ht="12.75" x14ac:dyDescent="0.2">
      <c r="B2187" s="72"/>
      <c r="C2187" s="72"/>
      <c r="D2187" s="72"/>
    </row>
    <row r="2188" spans="2:4" ht="12.75" x14ac:dyDescent="0.2">
      <c r="B2188" s="72"/>
      <c r="C2188" s="72"/>
      <c r="D2188" s="72"/>
    </row>
    <row r="2189" spans="2:4" ht="12.75" x14ac:dyDescent="0.2">
      <c r="B2189" s="72"/>
      <c r="C2189" s="72"/>
      <c r="D2189" s="72"/>
    </row>
    <row r="2190" spans="2:4" ht="12.75" x14ac:dyDescent="0.2">
      <c r="B2190" s="72"/>
      <c r="C2190" s="72"/>
      <c r="D2190" s="72"/>
    </row>
    <row r="2191" spans="2:4" ht="12.75" x14ac:dyDescent="0.2">
      <c r="B2191" s="72"/>
      <c r="C2191" s="72"/>
      <c r="D2191" s="72"/>
    </row>
    <row r="2192" spans="2:4" ht="12.75" x14ac:dyDescent="0.2">
      <c r="B2192" s="72"/>
      <c r="C2192" s="72"/>
      <c r="D2192" s="72"/>
    </row>
    <row r="2193" spans="2:4" ht="12.75" x14ac:dyDescent="0.2">
      <c r="B2193" s="72"/>
      <c r="C2193" s="72"/>
      <c r="D2193" s="72"/>
    </row>
    <row r="2194" spans="2:4" ht="12.75" x14ac:dyDescent="0.2">
      <c r="B2194" s="72"/>
      <c r="C2194" s="72"/>
      <c r="D2194" s="72"/>
    </row>
    <row r="2195" spans="2:4" ht="12.75" x14ac:dyDescent="0.2">
      <c r="B2195" s="72"/>
      <c r="C2195" s="72"/>
      <c r="D2195" s="72"/>
    </row>
    <row r="2196" spans="2:4" ht="12.75" x14ac:dyDescent="0.2">
      <c r="B2196" s="72"/>
      <c r="C2196" s="72"/>
      <c r="D2196" s="72"/>
    </row>
    <row r="2197" spans="2:4" ht="12.75" x14ac:dyDescent="0.2">
      <c r="B2197" s="72"/>
      <c r="C2197" s="72"/>
      <c r="D2197" s="72"/>
    </row>
    <row r="2198" spans="2:4" ht="12.75" x14ac:dyDescent="0.2">
      <c r="B2198" s="72"/>
      <c r="C2198" s="72"/>
      <c r="D2198" s="72"/>
    </row>
    <row r="2199" spans="2:4" ht="12.75" x14ac:dyDescent="0.2">
      <c r="B2199" s="72"/>
      <c r="C2199" s="72"/>
      <c r="D2199" s="72"/>
    </row>
    <row r="2200" spans="2:4" ht="12.75" x14ac:dyDescent="0.2">
      <c r="B2200" s="72"/>
      <c r="C2200" s="72"/>
      <c r="D2200" s="72"/>
    </row>
    <row r="2201" spans="2:4" ht="12.75" x14ac:dyDescent="0.2">
      <c r="B2201" s="72"/>
      <c r="C2201" s="72"/>
      <c r="D2201" s="72"/>
    </row>
    <row r="2202" spans="2:4" ht="12.75" x14ac:dyDescent="0.2">
      <c r="B2202" s="72"/>
      <c r="C2202" s="72"/>
      <c r="D2202" s="72"/>
    </row>
    <row r="2203" spans="2:4" ht="12.75" x14ac:dyDescent="0.2">
      <c r="B2203" s="72"/>
      <c r="C2203" s="72"/>
      <c r="D2203" s="72"/>
    </row>
    <row r="2204" spans="2:4" ht="12.75" x14ac:dyDescent="0.2">
      <c r="B2204" s="72"/>
      <c r="C2204" s="72"/>
      <c r="D2204" s="72"/>
    </row>
    <row r="2205" spans="2:4" ht="12.75" x14ac:dyDescent="0.2">
      <c r="B2205" s="72"/>
      <c r="C2205" s="72"/>
      <c r="D2205" s="72"/>
    </row>
    <row r="2206" spans="2:4" ht="12.75" x14ac:dyDescent="0.2">
      <c r="B2206" s="72"/>
      <c r="C2206" s="72"/>
      <c r="D2206" s="72"/>
    </row>
    <row r="2207" spans="2:4" ht="12.75" x14ac:dyDescent="0.2">
      <c r="B2207" s="72"/>
      <c r="C2207" s="72"/>
      <c r="D2207" s="72"/>
    </row>
    <row r="2208" spans="2:4" ht="12.75" x14ac:dyDescent="0.2">
      <c r="B2208" s="72"/>
      <c r="C2208" s="72"/>
      <c r="D2208" s="72"/>
    </row>
    <row r="2209" spans="2:4" ht="12.75" x14ac:dyDescent="0.2">
      <c r="B2209" s="72"/>
      <c r="C2209" s="72"/>
      <c r="D2209" s="72"/>
    </row>
    <row r="2210" spans="2:4" ht="12.75" x14ac:dyDescent="0.2">
      <c r="B2210" s="72"/>
      <c r="C2210" s="72"/>
      <c r="D2210" s="72"/>
    </row>
    <row r="2211" spans="2:4" ht="12.75" x14ac:dyDescent="0.2">
      <c r="B2211" s="72"/>
      <c r="C2211" s="72"/>
      <c r="D2211" s="72"/>
    </row>
    <row r="2212" spans="2:4" ht="12.75" x14ac:dyDescent="0.2">
      <c r="B2212" s="72"/>
      <c r="C2212" s="72"/>
      <c r="D2212" s="72"/>
    </row>
    <row r="2213" spans="2:4" ht="12.75" x14ac:dyDescent="0.2">
      <c r="B2213" s="72"/>
      <c r="C2213" s="72"/>
      <c r="D2213" s="72"/>
    </row>
    <row r="2214" spans="2:4" ht="12.75" x14ac:dyDescent="0.2">
      <c r="B2214" s="72"/>
      <c r="C2214" s="72"/>
      <c r="D2214" s="72"/>
    </row>
    <row r="2215" spans="2:4" ht="12.75" x14ac:dyDescent="0.2">
      <c r="B2215" s="72"/>
      <c r="C2215" s="72"/>
      <c r="D2215" s="72"/>
    </row>
    <row r="2216" spans="2:4" ht="12.75" x14ac:dyDescent="0.2">
      <c r="B2216" s="72"/>
      <c r="C2216" s="72"/>
      <c r="D2216" s="72"/>
    </row>
    <row r="2217" spans="2:4" ht="12.75" x14ac:dyDescent="0.2">
      <c r="B2217" s="72"/>
      <c r="C2217" s="72"/>
      <c r="D2217" s="72"/>
    </row>
    <row r="2218" spans="2:4" ht="12.75" x14ac:dyDescent="0.2">
      <c r="B2218" s="72"/>
      <c r="C2218" s="72"/>
      <c r="D2218" s="72"/>
    </row>
    <row r="2219" spans="2:4" ht="12.75" x14ac:dyDescent="0.2">
      <c r="B2219" s="72"/>
      <c r="C2219" s="72"/>
      <c r="D2219" s="72"/>
    </row>
    <row r="2220" spans="2:4" ht="12.75" x14ac:dyDescent="0.2">
      <c r="B2220" s="72"/>
      <c r="C2220" s="72"/>
      <c r="D2220" s="72"/>
    </row>
    <row r="2221" spans="2:4" ht="12.75" x14ac:dyDescent="0.2">
      <c r="B2221" s="72"/>
      <c r="C2221" s="72"/>
      <c r="D2221" s="72"/>
    </row>
    <row r="2222" spans="2:4" ht="12.75" x14ac:dyDescent="0.2">
      <c r="B2222" s="72"/>
      <c r="C2222" s="72"/>
      <c r="D2222" s="72"/>
    </row>
    <row r="2223" spans="2:4" ht="12.75" x14ac:dyDescent="0.2">
      <c r="B2223" s="72"/>
      <c r="C2223" s="72"/>
      <c r="D2223" s="72"/>
    </row>
    <row r="2224" spans="2:4" ht="12.75" x14ac:dyDescent="0.2">
      <c r="B2224" s="72"/>
      <c r="C2224" s="72"/>
      <c r="D2224" s="72"/>
    </row>
    <row r="2225" spans="2:4" ht="12.75" x14ac:dyDescent="0.2">
      <c r="B2225" s="72"/>
      <c r="C2225" s="72"/>
      <c r="D2225" s="72"/>
    </row>
    <row r="2226" spans="2:4" ht="12.75" x14ac:dyDescent="0.2">
      <c r="B2226" s="72"/>
      <c r="C2226" s="72"/>
      <c r="D2226" s="72"/>
    </row>
    <row r="2227" spans="2:4" ht="12.75" x14ac:dyDescent="0.2">
      <c r="B2227" s="72"/>
      <c r="C2227" s="72"/>
      <c r="D2227" s="72"/>
    </row>
    <row r="2228" spans="2:4" ht="12.75" x14ac:dyDescent="0.2">
      <c r="B2228" s="72"/>
      <c r="C2228" s="72"/>
      <c r="D2228" s="72"/>
    </row>
    <row r="2229" spans="2:4" ht="12.75" x14ac:dyDescent="0.2">
      <c r="B2229" s="72"/>
      <c r="C2229" s="72"/>
      <c r="D2229" s="72"/>
    </row>
    <row r="2230" spans="2:4" ht="12.75" x14ac:dyDescent="0.2">
      <c r="B2230" s="72"/>
      <c r="C2230" s="72"/>
      <c r="D2230" s="72"/>
    </row>
    <row r="2231" spans="2:4" ht="12.75" x14ac:dyDescent="0.2">
      <c r="B2231" s="72"/>
      <c r="C2231" s="72"/>
      <c r="D2231" s="72"/>
    </row>
    <row r="2232" spans="2:4" ht="12.75" x14ac:dyDescent="0.2">
      <c r="B2232" s="72"/>
      <c r="C2232" s="72"/>
      <c r="D2232" s="72"/>
    </row>
    <row r="2233" spans="2:4" ht="12.75" x14ac:dyDescent="0.2">
      <c r="B2233" s="72"/>
      <c r="C2233" s="72"/>
      <c r="D2233" s="72"/>
    </row>
    <row r="2234" spans="2:4" ht="12.75" x14ac:dyDescent="0.2">
      <c r="B2234" s="72"/>
      <c r="C2234" s="72"/>
      <c r="D2234" s="72"/>
    </row>
    <row r="2235" spans="2:4" ht="12.75" x14ac:dyDescent="0.2">
      <c r="B2235" s="72"/>
      <c r="C2235" s="72"/>
      <c r="D2235" s="72"/>
    </row>
    <row r="2236" spans="2:4" ht="12.75" x14ac:dyDescent="0.2">
      <c r="B2236" s="72"/>
      <c r="C2236" s="72"/>
      <c r="D2236" s="72"/>
    </row>
    <row r="2237" spans="2:4" ht="12.75" x14ac:dyDescent="0.2">
      <c r="B2237" s="72"/>
      <c r="C2237" s="72"/>
      <c r="D2237" s="72"/>
    </row>
    <row r="2238" spans="2:4" ht="12.75" x14ac:dyDescent="0.2">
      <c r="B2238" s="72"/>
      <c r="C2238" s="72"/>
      <c r="D2238" s="72"/>
    </row>
    <row r="2239" spans="2:4" ht="12.75" x14ac:dyDescent="0.2">
      <c r="B2239" s="72"/>
      <c r="C2239" s="72"/>
      <c r="D2239" s="72"/>
    </row>
    <row r="2240" spans="2:4" ht="12.75" x14ac:dyDescent="0.2">
      <c r="B2240" s="72"/>
      <c r="C2240" s="72"/>
      <c r="D2240" s="72"/>
    </row>
    <row r="2241" spans="2:4" ht="12.75" x14ac:dyDescent="0.2">
      <c r="B2241" s="72"/>
      <c r="C2241" s="72"/>
      <c r="D2241" s="72"/>
    </row>
    <row r="2242" spans="2:4" ht="12.75" x14ac:dyDescent="0.2">
      <c r="B2242" s="72"/>
      <c r="C2242" s="72"/>
      <c r="D2242" s="72"/>
    </row>
    <row r="2243" spans="2:4" ht="12.75" x14ac:dyDescent="0.2">
      <c r="B2243" s="72"/>
      <c r="C2243" s="72"/>
      <c r="D2243" s="72"/>
    </row>
    <row r="2244" spans="2:4" ht="12.75" x14ac:dyDescent="0.2">
      <c r="B2244" s="72"/>
      <c r="C2244" s="72"/>
      <c r="D2244" s="72"/>
    </row>
    <row r="2245" spans="2:4" ht="12.75" x14ac:dyDescent="0.2">
      <c r="B2245" s="72"/>
      <c r="C2245" s="72"/>
      <c r="D2245" s="72"/>
    </row>
    <row r="2246" spans="2:4" ht="12.75" x14ac:dyDescent="0.2">
      <c r="B2246" s="72"/>
      <c r="C2246" s="72"/>
      <c r="D2246" s="72"/>
    </row>
    <row r="2247" spans="2:4" ht="12.75" x14ac:dyDescent="0.2">
      <c r="B2247" s="72"/>
      <c r="C2247" s="72"/>
      <c r="D2247" s="72"/>
    </row>
    <row r="2248" spans="2:4" ht="12.75" x14ac:dyDescent="0.2">
      <c r="B2248" s="72"/>
      <c r="C2248" s="72"/>
      <c r="D2248" s="72"/>
    </row>
    <row r="2249" spans="2:4" ht="12.75" x14ac:dyDescent="0.2">
      <c r="B2249" s="72"/>
      <c r="C2249" s="72"/>
      <c r="D2249" s="72"/>
    </row>
    <row r="2250" spans="2:4" ht="12.75" x14ac:dyDescent="0.2">
      <c r="B2250" s="72"/>
      <c r="C2250" s="72"/>
      <c r="D2250" s="72"/>
    </row>
    <row r="2251" spans="2:4" ht="12.75" x14ac:dyDescent="0.2">
      <c r="B2251" s="72"/>
      <c r="C2251" s="72"/>
      <c r="D2251" s="72"/>
    </row>
    <row r="2252" spans="2:4" ht="12.75" x14ac:dyDescent="0.2">
      <c r="B2252" s="72"/>
      <c r="C2252" s="72"/>
      <c r="D2252" s="72"/>
    </row>
    <row r="2253" spans="2:4" ht="12.75" x14ac:dyDescent="0.2">
      <c r="B2253" s="72"/>
      <c r="C2253" s="72"/>
      <c r="D2253" s="72"/>
    </row>
    <row r="2254" spans="2:4" ht="12.75" x14ac:dyDescent="0.2">
      <c r="B2254" s="72"/>
      <c r="C2254" s="72"/>
      <c r="D2254" s="72"/>
    </row>
    <row r="2255" spans="2:4" ht="12.75" x14ac:dyDescent="0.2">
      <c r="B2255" s="72"/>
      <c r="C2255" s="72"/>
      <c r="D2255" s="72"/>
    </row>
    <row r="2256" spans="2:4" ht="12.75" x14ac:dyDescent="0.2">
      <c r="B2256" s="72"/>
      <c r="C2256" s="72"/>
      <c r="D2256" s="72"/>
    </row>
    <row r="2257" spans="2:4" ht="12.75" x14ac:dyDescent="0.2">
      <c r="B2257" s="72"/>
      <c r="C2257" s="72"/>
      <c r="D2257" s="72"/>
    </row>
    <row r="2258" spans="2:4" ht="12.75" x14ac:dyDescent="0.2">
      <c r="B2258" s="72"/>
      <c r="C2258" s="72"/>
      <c r="D2258" s="72"/>
    </row>
    <row r="2259" spans="2:4" ht="12.75" x14ac:dyDescent="0.2">
      <c r="B2259" s="72"/>
      <c r="C2259" s="72"/>
      <c r="D2259" s="72"/>
    </row>
    <row r="2260" spans="2:4" ht="12.75" x14ac:dyDescent="0.2">
      <c r="B2260" s="72"/>
      <c r="C2260" s="72"/>
      <c r="D2260" s="72"/>
    </row>
    <row r="2261" spans="2:4" ht="12.75" x14ac:dyDescent="0.2">
      <c r="B2261" s="72"/>
      <c r="C2261" s="72"/>
      <c r="D2261" s="72"/>
    </row>
    <row r="2262" spans="2:4" ht="12.75" x14ac:dyDescent="0.2">
      <c r="B2262" s="72"/>
      <c r="C2262" s="72"/>
      <c r="D2262" s="72"/>
    </row>
    <row r="2263" spans="2:4" ht="12.75" x14ac:dyDescent="0.2">
      <c r="B2263" s="72"/>
      <c r="C2263" s="72"/>
      <c r="D2263" s="72"/>
    </row>
    <row r="2264" spans="2:4" ht="12.75" x14ac:dyDescent="0.2">
      <c r="B2264" s="72"/>
      <c r="C2264" s="72"/>
      <c r="D2264" s="72"/>
    </row>
    <row r="2265" spans="2:4" ht="12.75" x14ac:dyDescent="0.2">
      <c r="B2265" s="72"/>
      <c r="C2265" s="72"/>
      <c r="D2265" s="72"/>
    </row>
    <row r="2266" spans="2:4" ht="12.75" x14ac:dyDescent="0.2">
      <c r="B2266" s="72"/>
      <c r="C2266" s="72"/>
      <c r="D2266" s="72"/>
    </row>
    <row r="2267" spans="2:4" ht="12.75" x14ac:dyDescent="0.2">
      <c r="B2267" s="72"/>
      <c r="C2267" s="72"/>
      <c r="D2267" s="72"/>
    </row>
    <row r="2268" spans="2:4" ht="12.75" x14ac:dyDescent="0.2">
      <c r="B2268" s="72"/>
      <c r="C2268" s="72"/>
      <c r="D2268" s="72"/>
    </row>
    <row r="2269" spans="2:4" ht="12.75" x14ac:dyDescent="0.2">
      <c r="B2269" s="72"/>
      <c r="C2269" s="72"/>
      <c r="D2269" s="72"/>
    </row>
    <row r="2270" spans="2:4" ht="12.75" x14ac:dyDescent="0.2">
      <c r="B2270" s="72"/>
      <c r="C2270" s="72"/>
      <c r="D2270" s="72"/>
    </row>
    <row r="2271" spans="2:4" ht="12.75" x14ac:dyDescent="0.2">
      <c r="B2271" s="72"/>
      <c r="C2271" s="72"/>
      <c r="D2271" s="72"/>
    </row>
    <row r="2272" spans="2:4" ht="12.75" x14ac:dyDescent="0.2">
      <c r="B2272" s="72"/>
      <c r="C2272" s="72"/>
      <c r="D2272" s="72"/>
    </row>
    <row r="2273" spans="2:4" ht="12.75" x14ac:dyDescent="0.2">
      <c r="B2273" s="72"/>
      <c r="C2273" s="72"/>
      <c r="D2273" s="72"/>
    </row>
    <row r="2274" spans="2:4" ht="12.75" x14ac:dyDescent="0.2">
      <c r="B2274" s="72"/>
      <c r="C2274" s="72"/>
      <c r="D2274" s="72"/>
    </row>
    <row r="2275" spans="2:4" ht="12.75" x14ac:dyDescent="0.2">
      <c r="B2275" s="72"/>
      <c r="C2275" s="72"/>
      <c r="D2275" s="72"/>
    </row>
    <row r="2276" spans="2:4" ht="12.75" x14ac:dyDescent="0.2">
      <c r="B2276" s="72"/>
      <c r="C2276" s="72"/>
      <c r="D2276" s="72"/>
    </row>
    <row r="2277" spans="2:4" ht="12.75" x14ac:dyDescent="0.2">
      <c r="B2277" s="72"/>
      <c r="C2277" s="72"/>
      <c r="D2277" s="72"/>
    </row>
    <row r="2278" spans="2:4" ht="12.75" x14ac:dyDescent="0.2">
      <c r="B2278" s="72"/>
      <c r="C2278" s="72"/>
      <c r="D2278" s="72"/>
    </row>
    <row r="2279" spans="2:4" ht="12.75" x14ac:dyDescent="0.2">
      <c r="B2279" s="72"/>
      <c r="C2279" s="72"/>
      <c r="D2279" s="72"/>
    </row>
    <row r="2280" spans="2:4" ht="12.75" x14ac:dyDescent="0.2">
      <c r="B2280" s="72"/>
      <c r="C2280" s="72"/>
      <c r="D2280" s="72"/>
    </row>
    <row r="2281" spans="2:4" ht="12.75" x14ac:dyDescent="0.2">
      <c r="B2281" s="72"/>
      <c r="C2281" s="72"/>
      <c r="D2281" s="72"/>
    </row>
    <row r="2282" spans="2:4" ht="12.75" x14ac:dyDescent="0.2">
      <c r="B2282" s="72"/>
      <c r="C2282" s="72"/>
      <c r="D2282" s="72"/>
    </row>
    <row r="2283" spans="2:4" ht="12.75" x14ac:dyDescent="0.2">
      <c r="B2283" s="72"/>
      <c r="C2283" s="72"/>
      <c r="D2283" s="72"/>
    </row>
    <row r="2284" spans="2:4" ht="12.75" x14ac:dyDescent="0.2">
      <c r="B2284" s="72"/>
      <c r="C2284" s="72"/>
      <c r="D2284" s="72"/>
    </row>
    <row r="2285" spans="2:4" ht="12.75" x14ac:dyDescent="0.2">
      <c r="B2285" s="72"/>
      <c r="C2285" s="72"/>
      <c r="D2285" s="72"/>
    </row>
    <row r="2286" spans="2:4" ht="12.75" x14ac:dyDescent="0.2">
      <c r="B2286" s="72"/>
      <c r="C2286" s="72"/>
      <c r="D2286" s="72"/>
    </row>
    <row r="2287" spans="2:4" ht="12.75" x14ac:dyDescent="0.2">
      <c r="B2287" s="72"/>
      <c r="C2287" s="72"/>
      <c r="D2287" s="72"/>
    </row>
    <row r="2288" spans="2:4" ht="12.75" x14ac:dyDescent="0.2">
      <c r="B2288" s="72"/>
      <c r="C2288" s="72"/>
      <c r="D2288" s="72"/>
    </row>
    <row r="2289" spans="2:4" ht="12.75" x14ac:dyDescent="0.2">
      <c r="B2289" s="72"/>
      <c r="C2289" s="72"/>
      <c r="D2289" s="72"/>
    </row>
    <row r="2290" spans="2:4" ht="12.75" x14ac:dyDescent="0.2">
      <c r="B2290" s="72"/>
      <c r="C2290" s="72"/>
      <c r="D2290" s="72"/>
    </row>
    <row r="2291" spans="2:4" ht="12.75" x14ac:dyDescent="0.2">
      <c r="B2291" s="72"/>
      <c r="C2291" s="72"/>
      <c r="D2291" s="72"/>
    </row>
    <row r="2292" spans="2:4" ht="12.75" x14ac:dyDescent="0.2">
      <c r="B2292" s="72"/>
      <c r="C2292" s="72"/>
      <c r="D2292" s="72"/>
    </row>
    <row r="2293" spans="2:4" ht="12.75" x14ac:dyDescent="0.2">
      <c r="B2293" s="72"/>
      <c r="C2293" s="72"/>
      <c r="D2293" s="72"/>
    </row>
    <row r="2294" spans="2:4" ht="12.75" x14ac:dyDescent="0.2">
      <c r="B2294" s="72"/>
      <c r="C2294" s="72"/>
      <c r="D2294" s="72"/>
    </row>
    <row r="2295" spans="2:4" ht="12.75" x14ac:dyDescent="0.2">
      <c r="B2295" s="72"/>
      <c r="C2295" s="72"/>
      <c r="D2295" s="72"/>
    </row>
    <row r="2296" spans="2:4" ht="12.75" x14ac:dyDescent="0.2">
      <c r="B2296" s="72"/>
      <c r="C2296" s="72"/>
      <c r="D2296" s="72"/>
    </row>
    <row r="2297" spans="2:4" ht="12.75" x14ac:dyDescent="0.2">
      <c r="B2297" s="72"/>
      <c r="C2297" s="72"/>
      <c r="D2297" s="72"/>
    </row>
    <row r="2298" spans="2:4" ht="12.75" x14ac:dyDescent="0.2">
      <c r="B2298" s="72"/>
      <c r="C2298" s="72"/>
      <c r="D2298" s="72"/>
    </row>
    <row r="2299" spans="2:4" ht="12.75" x14ac:dyDescent="0.2">
      <c r="B2299" s="72"/>
      <c r="C2299" s="72"/>
      <c r="D2299" s="72"/>
    </row>
    <row r="2300" spans="2:4" ht="12.75" x14ac:dyDescent="0.2">
      <c r="B2300" s="72"/>
      <c r="C2300" s="72"/>
      <c r="D2300" s="72"/>
    </row>
    <row r="2301" spans="2:4" ht="12.75" x14ac:dyDescent="0.2">
      <c r="B2301" s="72"/>
      <c r="C2301" s="72"/>
      <c r="D2301" s="72"/>
    </row>
    <row r="2302" spans="2:4" ht="12.75" x14ac:dyDescent="0.2">
      <c r="B2302" s="72"/>
      <c r="C2302" s="72"/>
      <c r="D2302" s="72"/>
    </row>
    <row r="2303" spans="2:4" ht="12.75" x14ac:dyDescent="0.2">
      <c r="B2303" s="72"/>
      <c r="C2303" s="72"/>
      <c r="D2303" s="72"/>
    </row>
    <row r="2304" spans="2:4" ht="12.75" x14ac:dyDescent="0.2">
      <c r="B2304" s="72"/>
      <c r="C2304" s="72"/>
      <c r="D2304" s="72"/>
    </row>
    <row r="2305" spans="2:4" ht="12.75" x14ac:dyDescent="0.2">
      <c r="B2305" s="72"/>
      <c r="C2305" s="72"/>
      <c r="D2305" s="72"/>
    </row>
    <row r="2306" spans="2:4" ht="12.75" x14ac:dyDescent="0.2">
      <c r="B2306" s="72"/>
      <c r="C2306" s="72"/>
      <c r="D2306" s="72"/>
    </row>
    <row r="2307" spans="2:4" ht="12.75" x14ac:dyDescent="0.2">
      <c r="B2307" s="72"/>
      <c r="C2307" s="72"/>
      <c r="D2307" s="72"/>
    </row>
    <row r="2308" spans="2:4" ht="12.75" x14ac:dyDescent="0.2">
      <c r="B2308" s="72"/>
      <c r="C2308" s="72"/>
      <c r="D2308" s="72"/>
    </row>
    <row r="2309" spans="2:4" ht="12.75" x14ac:dyDescent="0.2">
      <c r="B2309" s="72"/>
      <c r="C2309" s="72"/>
      <c r="D2309" s="72"/>
    </row>
    <row r="2310" spans="2:4" ht="12.75" x14ac:dyDescent="0.2">
      <c r="B2310" s="72"/>
      <c r="C2310" s="72"/>
      <c r="D2310" s="72"/>
    </row>
    <row r="2311" spans="2:4" ht="12.75" x14ac:dyDescent="0.2">
      <c r="B2311" s="72"/>
      <c r="C2311" s="72"/>
      <c r="D2311" s="72"/>
    </row>
    <row r="2312" spans="2:4" ht="12.75" x14ac:dyDescent="0.2">
      <c r="B2312" s="72"/>
      <c r="C2312" s="72"/>
      <c r="D2312" s="72"/>
    </row>
    <row r="2313" spans="2:4" ht="12.75" x14ac:dyDescent="0.2">
      <c r="B2313" s="72"/>
      <c r="C2313" s="72"/>
      <c r="D2313" s="72"/>
    </row>
    <row r="2314" spans="2:4" ht="12.75" x14ac:dyDescent="0.2">
      <c r="B2314" s="72"/>
      <c r="C2314" s="72"/>
      <c r="D2314" s="72"/>
    </row>
    <row r="2315" spans="2:4" ht="12.75" x14ac:dyDescent="0.2">
      <c r="B2315" s="72"/>
      <c r="C2315" s="72"/>
      <c r="D2315" s="72"/>
    </row>
    <row r="2316" spans="2:4" ht="12.75" x14ac:dyDescent="0.2">
      <c r="B2316" s="72"/>
      <c r="C2316" s="72"/>
      <c r="D2316" s="72"/>
    </row>
    <row r="2317" spans="2:4" ht="12.75" x14ac:dyDescent="0.2">
      <c r="B2317" s="72"/>
      <c r="C2317" s="72"/>
      <c r="D2317" s="72"/>
    </row>
    <row r="2318" spans="2:4" ht="12.75" x14ac:dyDescent="0.2">
      <c r="B2318" s="72"/>
      <c r="C2318" s="72"/>
      <c r="D2318" s="72"/>
    </row>
    <row r="2319" spans="2:4" ht="12.75" x14ac:dyDescent="0.2">
      <c r="B2319" s="72"/>
      <c r="C2319" s="72"/>
      <c r="D2319" s="72"/>
    </row>
    <row r="2320" spans="2:4" ht="12.75" x14ac:dyDescent="0.2">
      <c r="B2320" s="72"/>
      <c r="C2320" s="72"/>
      <c r="D2320" s="72"/>
    </row>
    <row r="2321" spans="2:4" ht="12.75" x14ac:dyDescent="0.2">
      <c r="B2321" s="72"/>
      <c r="C2321" s="72"/>
      <c r="D2321" s="72"/>
    </row>
    <row r="2322" spans="2:4" ht="12.75" x14ac:dyDescent="0.2">
      <c r="B2322" s="72"/>
      <c r="C2322" s="72"/>
      <c r="D2322" s="72"/>
    </row>
    <row r="2323" spans="2:4" ht="12.75" x14ac:dyDescent="0.2">
      <c r="B2323" s="72"/>
      <c r="C2323" s="72"/>
      <c r="D2323" s="72"/>
    </row>
    <row r="2324" spans="2:4" ht="12.75" x14ac:dyDescent="0.2">
      <c r="B2324" s="72"/>
      <c r="C2324" s="72"/>
      <c r="D2324" s="72"/>
    </row>
    <row r="2325" spans="2:4" ht="12.75" x14ac:dyDescent="0.2">
      <c r="B2325" s="72"/>
      <c r="C2325" s="72"/>
      <c r="D2325" s="72"/>
    </row>
    <row r="2326" spans="2:4" ht="12.75" x14ac:dyDescent="0.2">
      <c r="B2326" s="72"/>
      <c r="C2326" s="72"/>
      <c r="D2326" s="72"/>
    </row>
    <row r="2327" spans="2:4" ht="12.75" x14ac:dyDescent="0.2">
      <c r="B2327" s="72"/>
      <c r="C2327" s="72"/>
      <c r="D2327" s="72"/>
    </row>
    <row r="2328" spans="2:4" ht="12.75" x14ac:dyDescent="0.2">
      <c r="B2328" s="72"/>
      <c r="C2328" s="72"/>
      <c r="D2328" s="72"/>
    </row>
    <row r="2329" spans="2:4" ht="12.75" x14ac:dyDescent="0.2">
      <c r="B2329" s="72"/>
      <c r="C2329" s="72"/>
      <c r="D2329" s="72"/>
    </row>
    <row r="2330" spans="2:4" ht="12.75" x14ac:dyDescent="0.2">
      <c r="B2330" s="72"/>
      <c r="C2330" s="72"/>
      <c r="D2330" s="72"/>
    </row>
    <row r="2331" spans="2:4" ht="12.75" x14ac:dyDescent="0.2">
      <c r="B2331" s="72"/>
      <c r="C2331" s="72"/>
      <c r="D2331" s="72"/>
    </row>
    <row r="2332" spans="2:4" ht="12.75" x14ac:dyDescent="0.2">
      <c r="B2332" s="72"/>
      <c r="C2332" s="72"/>
      <c r="D2332" s="72"/>
    </row>
    <row r="2333" spans="2:4" ht="12.75" x14ac:dyDescent="0.2">
      <c r="B2333" s="72"/>
      <c r="C2333" s="72"/>
      <c r="D2333" s="72"/>
    </row>
    <row r="2334" spans="2:4" ht="12.75" x14ac:dyDescent="0.2">
      <c r="B2334" s="72"/>
      <c r="C2334" s="72"/>
      <c r="D2334" s="72"/>
    </row>
    <row r="2335" spans="2:4" ht="12.75" x14ac:dyDescent="0.2">
      <c r="B2335" s="72"/>
      <c r="C2335" s="72"/>
      <c r="D2335" s="72"/>
    </row>
    <row r="2336" spans="2:4" ht="12.75" x14ac:dyDescent="0.2">
      <c r="B2336" s="72"/>
      <c r="C2336" s="72"/>
      <c r="D2336" s="72"/>
    </row>
    <row r="2337" spans="2:4" ht="12.75" x14ac:dyDescent="0.2">
      <c r="B2337" s="72"/>
      <c r="C2337" s="72"/>
      <c r="D2337" s="72"/>
    </row>
    <row r="2338" spans="2:4" ht="12.75" x14ac:dyDescent="0.2">
      <c r="B2338" s="72"/>
      <c r="C2338" s="72"/>
      <c r="D2338" s="72"/>
    </row>
    <row r="2339" spans="2:4" ht="12.75" x14ac:dyDescent="0.2">
      <c r="B2339" s="72"/>
      <c r="C2339" s="72"/>
      <c r="D2339" s="72"/>
    </row>
    <row r="2340" spans="2:4" ht="12.75" x14ac:dyDescent="0.2">
      <c r="B2340" s="72"/>
      <c r="C2340" s="72"/>
      <c r="D2340" s="72"/>
    </row>
    <row r="2341" spans="2:4" ht="12.75" x14ac:dyDescent="0.2">
      <c r="B2341" s="72"/>
      <c r="C2341" s="72"/>
      <c r="D2341" s="72"/>
    </row>
    <row r="2342" spans="2:4" ht="12.75" x14ac:dyDescent="0.2">
      <c r="B2342" s="72"/>
      <c r="C2342" s="72"/>
      <c r="D2342" s="72"/>
    </row>
    <row r="2343" spans="2:4" ht="12.75" x14ac:dyDescent="0.2">
      <c r="B2343" s="72"/>
      <c r="C2343" s="72"/>
      <c r="D2343" s="72"/>
    </row>
    <row r="2344" spans="2:4" ht="12.75" x14ac:dyDescent="0.2">
      <c r="B2344" s="72"/>
      <c r="C2344" s="72"/>
      <c r="D2344" s="72"/>
    </row>
    <row r="2345" spans="2:4" ht="12.75" x14ac:dyDescent="0.2">
      <c r="B2345" s="72"/>
      <c r="C2345" s="72"/>
      <c r="D2345" s="72"/>
    </row>
    <row r="2346" spans="2:4" ht="12.75" x14ac:dyDescent="0.2">
      <c r="B2346" s="72"/>
      <c r="C2346" s="72"/>
      <c r="D2346" s="72"/>
    </row>
    <row r="2347" spans="2:4" ht="12.75" x14ac:dyDescent="0.2">
      <c r="B2347" s="72"/>
      <c r="C2347" s="72"/>
      <c r="D2347" s="72"/>
    </row>
    <row r="2348" spans="2:4" ht="12.75" x14ac:dyDescent="0.2">
      <c r="B2348" s="72"/>
      <c r="C2348" s="72"/>
      <c r="D2348" s="72"/>
    </row>
    <row r="2349" spans="2:4" ht="12.75" x14ac:dyDescent="0.2">
      <c r="B2349" s="72"/>
      <c r="C2349" s="72"/>
      <c r="D2349" s="72"/>
    </row>
    <row r="2350" spans="2:4" ht="12.75" x14ac:dyDescent="0.2">
      <c r="B2350" s="72"/>
      <c r="C2350" s="72"/>
      <c r="D2350" s="72"/>
    </row>
    <row r="2351" spans="2:4" ht="12.75" x14ac:dyDescent="0.2">
      <c r="B2351" s="72"/>
      <c r="C2351" s="72"/>
      <c r="D2351" s="72"/>
    </row>
    <row r="2352" spans="2:4" ht="12.75" x14ac:dyDescent="0.2">
      <c r="B2352" s="72"/>
      <c r="C2352" s="72"/>
      <c r="D2352" s="72"/>
    </row>
    <row r="2353" spans="2:4" ht="12.75" x14ac:dyDescent="0.2">
      <c r="B2353" s="72"/>
      <c r="C2353" s="72"/>
      <c r="D2353" s="72"/>
    </row>
    <row r="2354" spans="2:4" ht="12.75" x14ac:dyDescent="0.2">
      <c r="B2354" s="72"/>
      <c r="C2354" s="72"/>
      <c r="D2354" s="72"/>
    </row>
    <row r="2355" spans="2:4" ht="12.75" x14ac:dyDescent="0.2">
      <c r="B2355" s="72"/>
      <c r="C2355" s="72"/>
      <c r="D2355" s="72"/>
    </row>
    <row r="2356" spans="2:4" ht="12.75" x14ac:dyDescent="0.2">
      <c r="B2356" s="72"/>
      <c r="C2356" s="72"/>
      <c r="D2356" s="72"/>
    </row>
    <row r="2357" spans="2:4" ht="12.75" x14ac:dyDescent="0.2">
      <c r="B2357" s="72"/>
      <c r="C2357" s="72"/>
      <c r="D2357" s="72"/>
    </row>
    <row r="2358" spans="2:4" ht="12.75" x14ac:dyDescent="0.2">
      <c r="B2358" s="72"/>
      <c r="C2358" s="72"/>
      <c r="D2358" s="72"/>
    </row>
    <row r="2359" spans="2:4" ht="12.75" x14ac:dyDescent="0.2">
      <c r="B2359" s="72"/>
      <c r="C2359" s="72"/>
      <c r="D2359" s="72"/>
    </row>
    <row r="2360" spans="2:4" ht="12.75" x14ac:dyDescent="0.2">
      <c r="B2360" s="72"/>
      <c r="C2360" s="72"/>
      <c r="D2360" s="72"/>
    </row>
    <row r="2361" spans="2:4" ht="12.75" x14ac:dyDescent="0.2">
      <c r="B2361" s="72"/>
      <c r="C2361" s="72"/>
      <c r="D2361" s="72"/>
    </row>
    <row r="2362" spans="2:4" ht="12.75" x14ac:dyDescent="0.2">
      <c r="B2362" s="72"/>
      <c r="C2362" s="72"/>
      <c r="D2362" s="72"/>
    </row>
    <row r="2363" spans="2:4" ht="12.75" x14ac:dyDescent="0.2">
      <c r="B2363" s="72"/>
      <c r="C2363" s="72"/>
      <c r="D2363" s="72"/>
    </row>
    <row r="2364" spans="2:4" ht="12.75" x14ac:dyDescent="0.2">
      <c r="B2364" s="72"/>
      <c r="C2364" s="72"/>
      <c r="D2364" s="72"/>
    </row>
    <row r="2365" spans="2:4" ht="12.75" x14ac:dyDescent="0.2">
      <c r="B2365" s="72"/>
      <c r="C2365" s="72"/>
      <c r="D2365" s="72"/>
    </row>
    <row r="2366" spans="2:4" ht="12.75" x14ac:dyDescent="0.2">
      <c r="B2366" s="72"/>
      <c r="C2366" s="72"/>
      <c r="D2366" s="72"/>
    </row>
    <row r="2367" spans="2:4" ht="12.75" x14ac:dyDescent="0.2">
      <c r="B2367" s="72"/>
      <c r="C2367" s="72"/>
      <c r="D2367" s="72"/>
    </row>
    <row r="2368" spans="2:4" ht="12.75" x14ac:dyDescent="0.2">
      <c r="B2368" s="72"/>
      <c r="C2368" s="72"/>
      <c r="D2368" s="72"/>
    </row>
    <row r="2369" spans="2:4" ht="12.75" x14ac:dyDescent="0.2">
      <c r="B2369" s="72"/>
      <c r="C2369" s="72"/>
      <c r="D2369" s="72"/>
    </row>
    <row r="2370" spans="2:4" ht="12.75" x14ac:dyDescent="0.2">
      <c r="B2370" s="72"/>
      <c r="C2370" s="72"/>
      <c r="D2370" s="72"/>
    </row>
    <row r="2371" spans="2:4" ht="12.75" x14ac:dyDescent="0.2">
      <c r="B2371" s="72"/>
      <c r="C2371" s="72"/>
      <c r="D2371" s="72"/>
    </row>
    <row r="2372" spans="2:4" ht="12.75" x14ac:dyDescent="0.2">
      <c r="B2372" s="72"/>
      <c r="C2372" s="72"/>
      <c r="D2372" s="72"/>
    </row>
    <row r="2373" spans="2:4" ht="12.75" x14ac:dyDescent="0.2">
      <c r="B2373" s="72"/>
      <c r="C2373" s="72"/>
      <c r="D2373" s="72"/>
    </row>
    <row r="2374" spans="2:4" ht="12.75" x14ac:dyDescent="0.2">
      <c r="B2374" s="72"/>
      <c r="C2374" s="72"/>
      <c r="D2374" s="72"/>
    </row>
    <row r="2375" spans="2:4" ht="12.75" x14ac:dyDescent="0.2">
      <c r="B2375" s="72"/>
      <c r="C2375" s="72"/>
      <c r="D2375" s="72"/>
    </row>
    <row r="2376" spans="2:4" ht="12.75" x14ac:dyDescent="0.2">
      <c r="B2376" s="72"/>
      <c r="C2376" s="72"/>
      <c r="D2376" s="72"/>
    </row>
    <row r="2377" spans="2:4" ht="12.75" x14ac:dyDescent="0.2">
      <c r="B2377" s="72"/>
      <c r="C2377" s="72"/>
      <c r="D2377" s="72"/>
    </row>
    <row r="2378" spans="2:4" ht="12.75" x14ac:dyDescent="0.2">
      <c r="B2378" s="72"/>
      <c r="C2378" s="72"/>
      <c r="D2378" s="72"/>
    </row>
    <row r="2379" spans="2:4" ht="12.75" x14ac:dyDescent="0.2">
      <c r="B2379" s="72"/>
      <c r="C2379" s="72"/>
      <c r="D2379" s="72"/>
    </row>
    <row r="2380" spans="2:4" ht="12.75" x14ac:dyDescent="0.2">
      <c r="B2380" s="72"/>
      <c r="C2380" s="72"/>
      <c r="D2380" s="72"/>
    </row>
    <row r="2381" spans="2:4" ht="12.75" x14ac:dyDescent="0.2">
      <c r="B2381" s="72"/>
      <c r="C2381" s="72"/>
      <c r="D2381" s="72"/>
    </row>
    <row r="2382" spans="2:4" ht="12.75" x14ac:dyDescent="0.2">
      <c r="B2382" s="72"/>
      <c r="C2382" s="72"/>
      <c r="D2382" s="72"/>
    </row>
    <row r="2383" spans="2:4" ht="12.75" x14ac:dyDescent="0.2">
      <c r="B2383" s="72"/>
      <c r="C2383" s="72"/>
      <c r="D2383" s="72"/>
    </row>
    <row r="2384" spans="2:4" ht="12.75" x14ac:dyDescent="0.2">
      <c r="B2384" s="72"/>
      <c r="C2384" s="72"/>
      <c r="D2384" s="72"/>
    </row>
    <row r="2385" spans="2:4" ht="12.75" x14ac:dyDescent="0.2">
      <c r="B2385" s="72"/>
      <c r="C2385" s="72"/>
      <c r="D2385" s="72"/>
    </row>
    <row r="2386" spans="2:4" ht="12.75" x14ac:dyDescent="0.2">
      <c r="B2386" s="72"/>
      <c r="C2386" s="72"/>
      <c r="D2386" s="72"/>
    </row>
    <row r="2387" spans="2:4" ht="12.75" x14ac:dyDescent="0.2">
      <c r="B2387" s="72"/>
      <c r="C2387" s="72"/>
      <c r="D2387" s="72"/>
    </row>
    <row r="2388" spans="2:4" ht="12.75" x14ac:dyDescent="0.2">
      <c r="B2388" s="72"/>
      <c r="C2388" s="72"/>
      <c r="D2388" s="72"/>
    </row>
    <row r="2389" spans="2:4" ht="12.75" x14ac:dyDescent="0.2">
      <c r="B2389" s="72"/>
      <c r="C2389" s="72"/>
      <c r="D2389" s="72"/>
    </row>
    <row r="2390" spans="2:4" ht="12.75" x14ac:dyDescent="0.2">
      <c r="B2390" s="72"/>
      <c r="C2390" s="72"/>
      <c r="D2390" s="72"/>
    </row>
    <row r="2391" spans="2:4" ht="12.75" x14ac:dyDescent="0.2">
      <c r="B2391" s="72"/>
      <c r="C2391" s="72"/>
      <c r="D2391" s="72"/>
    </row>
    <row r="2392" spans="2:4" ht="12.75" x14ac:dyDescent="0.2">
      <c r="B2392" s="72"/>
      <c r="C2392" s="72"/>
      <c r="D2392" s="72"/>
    </row>
    <row r="2393" spans="2:4" ht="12.75" x14ac:dyDescent="0.2">
      <c r="B2393" s="72"/>
      <c r="C2393" s="72"/>
      <c r="D2393" s="72"/>
    </row>
    <row r="2394" spans="2:4" ht="12.75" x14ac:dyDescent="0.2">
      <c r="B2394" s="72"/>
      <c r="C2394" s="72"/>
      <c r="D2394" s="72"/>
    </row>
    <row r="2395" spans="2:4" ht="12.75" x14ac:dyDescent="0.2">
      <c r="B2395" s="72"/>
      <c r="C2395" s="72"/>
      <c r="D2395" s="72"/>
    </row>
    <row r="2396" spans="2:4" ht="12.75" x14ac:dyDescent="0.2">
      <c r="B2396" s="72"/>
      <c r="C2396" s="72"/>
      <c r="D2396" s="72"/>
    </row>
    <row r="2397" spans="2:4" ht="12.75" x14ac:dyDescent="0.2">
      <c r="B2397" s="72"/>
      <c r="C2397" s="72"/>
      <c r="D2397" s="72"/>
    </row>
    <row r="2398" spans="2:4" ht="12.75" x14ac:dyDescent="0.2">
      <c r="B2398" s="72"/>
      <c r="C2398" s="72"/>
      <c r="D2398" s="72"/>
    </row>
    <row r="2399" spans="2:4" ht="12.75" x14ac:dyDescent="0.2">
      <c r="B2399" s="72"/>
      <c r="C2399" s="72"/>
      <c r="D2399" s="72"/>
    </row>
    <row r="2400" spans="2:4" ht="12.75" x14ac:dyDescent="0.2">
      <c r="B2400" s="72"/>
      <c r="C2400" s="72"/>
      <c r="D2400" s="72"/>
    </row>
    <row r="2401" spans="2:4" ht="12.75" x14ac:dyDescent="0.2">
      <c r="B2401" s="72"/>
      <c r="C2401" s="72"/>
      <c r="D2401" s="72"/>
    </row>
    <row r="2402" spans="2:4" ht="12.75" x14ac:dyDescent="0.2">
      <c r="B2402" s="72"/>
      <c r="C2402" s="72"/>
      <c r="D2402" s="72"/>
    </row>
    <row r="2403" spans="2:4" ht="12.75" x14ac:dyDescent="0.2">
      <c r="B2403" s="72"/>
      <c r="C2403" s="72"/>
      <c r="D2403" s="72"/>
    </row>
    <row r="2404" spans="2:4" ht="12.75" x14ac:dyDescent="0.2">
      <c r="B2404" s="72"/>
      <c r="C2404" s="72"/>
      <c r="D2404" s="72"/>
    </row>
    <row r="2405" spans="2:4" ht="12.75" x14ac:dyDescent="0.2">
      <c r="B2405" s="72"/>
      <c r="C2405" s="72"/>
      <c r="D2405" s="72"/>
    </row>
    <row r="2406" spans="2:4" ht="12.75" x14ac:dyDescent="0.2">
      <c r="B2406" s="72"/>
      <c r="C2406" s="72"/>
      <c r="D2406" s="72"/>
    </row>
    <row r="2407" spans="2:4" ht="12.75" x14ac:dyDescent="0.2">
      <c r="B2407" s="72"/>
      <c r="C2407" s="72"/>
      <c r="D2407" s="72"/>
    </row>
    <row r="2408" spans="2:4" ht="12.75" x14ac:dyDescent="0.2">
      <c r="B2408" s="72"/>
      <c r="C2408" s="72"/>
      <c r="D2408" s="72"/>
    </row>
    <row r="2409" spans="2:4" ht="12.75" x14ac:dyDescent="0.2">
      <c r="B2409" s="72"/>
      <c r="C2409" s="72"/>
      <c r="D2409" s="72"/>
    </row>
    <row r="2410" spans="2:4" ht="12.75" x14ac:dyDescent="0.2">
      <c r="B2410" s="72"/>
      <c r="C2410" s="72"/>
      <c r="D2410" s="72"/>
    </row>
    <row r="2411" spans="2:4" ht="12.75" x14ac:dyDescent="0.2">
      <c r="B2411" s="72"/>
      <c r="C2411" s="72"/>
      <c r="D2411" s="72"/>
    </row>
    <row r="2412" spans="2:4" ht="12.75" x14ac:dyDescent="0.2">
      <c r="B2412" s="72"/>
      <c r="C2412" s="72"/>
      <c r="D2412" s="72"/>
    </row>
    <row r="2413" spans="2:4" ht="12.75" x14ac:dyDescent="0.2">
      <c r="B2413" s="72"/>
      <c r="C2413" s="72"/>
      <c r="D2413" s="72"/>
    </row>
    <row r="2414" spans="2:4" ht="12.75" x14ac:dyDescent="0.2">
      <c r="B2414" s="72"/>
      <c r="C2414" s="72"/>
      <c r="D2414" s="72"/>
    </row>
    <row r="2415" spans="2:4" ht="12.75" x14ac:dyDescent="0.2">
      <c r="B2415" s="72"/>
      <c r="C2415" s="72"/>
      <c r="D2415" s="72"/>
    </row>
    <row r="2416" spans="2:4" ht="12.75" x14ac:dyDescent="0.2">
      <c r="B2416" s="72"/>
      <c r="C2416" s="72"/>
      <c r="D2416" s="72"/>
    </row>
    <row r="2417" spans="2:4" ht="12.75" x14ac:dyDescent="0.2">
      <c r="B2417" s="72"/>
      <c r="C2417" s="72"/>
      <c r="D2417" s="72"/>
    </row>
    <row r="2418" spans="2:4" ht="12.75" x14ac:dyDescent="0.2">
      <c r="B2418" s="72"/>
      <c r="C2418" s="72"/>
      <c r="D2418" s="72"/>
    </row>
    <row r="2419" spans="2:4" ht="12.75" x14ac:dyDescent="0.2">
      <c r="B2419" s="72"/>
      <c r="C2419" s="72"/>
      <c r="D2419" s="72"/>
    </row>
    <row r="2420" spans="2:4" ht="12.75" x14ac:dyDescent="0.2">
      <c r="B2420" s="72"/>
      <c r="C2420" s="72"/>
      <c r="D2420" s="72"/>
    </row>
    <row r="2421" spans="2:4" ht="12.75" x14ac:dyDescent="0.2">
      <c r="B2421" s="72"/>
      <c r="C2421" s="72"/>
      <c r="D2421" s="72"/>
    </row>
    <row r="2422" spans="2:4" ht="12.75" x14ac:dyDescent="0.2">
      <c r="B2422" s="72"/>
      <c r="C2422" s="72"/>
      <c r="D2422" s="72"/>
    </row>
    <row r="2423" spans="2:4" ht="12.75" x14ac:dyDescent="0.2">
      <c r="B2423" s="72"/>
      <c r="C2423" s="72"/>
      <c r="D2423" s="72"/>
    </row>
    <row r="2424" spans="2:4" ht="12.75" x14ac:dyDescent="0.2">
      <c r="B2424" s="72"/>
      <c r="C2424" s="72"/>
      <c r="D2424" s="72"/>
    </row>
    <row r="2425" spans="2:4" ht="12.75" x14ac:dyDescent="0.2">
      <c r="B2425" s="72"/>
      <c r="C2425" s="72"/>
      <c r="D2425" s="72"/>
    </row>
    <row r="2426" spans="2:4" ht="12.75" x14ac:dyDescent="0.2">
      <c r="B2426" s="72"/>
      <c r="C2426" s="72"/>
      <c r="D2426" s="72"/>
    </row>
    <row r="2427" spans="2:4" ht="12.75" x14ac:dyDescent="0.2">
      <c r="B2427" s="72"/>
      <c r="C2427" s="72"/>
      <c r="D2427" s="72"/>
    </row>
    <row r="2428" spans="2:4" ht="12.75" x14ac:dyDescent="0.2">
      <c r="B2428" s="72"/>
      <c r="C2428" s="72"/>
      <c r="D2428" s="72"/>
    </row>
    <row r="2429" spans="2:4" ht="12.75" x14ac:dyDescent="0.2">
      <c r="B2429" s="72"/>
      <c r="C2429" s="72"/>
      <c r="D2429" s="72"/>
    </row>
    <row r="2430" spans="2:4" ht="12.75" x14ac:dyDescent="0.2">
      <c r="B2430" s="72"/>
      <c r="C2430" s="72"/>
      <c r="D2430" s="72"/>
    </row>
    <row r="2431" spans="2:4" ht="12.75" x14ac:dyDescent="0.2">
      <c r="B2431" s="72"/>
      <c r="C2431" s="72"/>
      <c r="D2431" s="72"/>
    </row>
    <row r="2432" spans="2:4" ht="12.75" x14ac:dyDescent="0.2">
      <c r="B2432" s="72"/>
      <c r="C2432" s="72"/>
      <c r="D2432" s="72"/>
    </row>
    <row r="2433" spans="2:4" ht="12.75" x14ac:dyDescent="0.2">
      <c r="B2433" s="72"/>
      <c r="C2433" s="72"/>
      <c r="D2433" s="72"/>
    </row>
    <row r="2434" spans="2:4" ht="12.75" x14ac:dyDescent="0.2">
      <c r="B2434" s="72"/>
      <c r="C2434" s="72"/>
      <c r="D2434" s="72"/>
    </row>
    <row r="2435" spans="2:4" ht="12.75" x14ac:dyDescent="0.2">
      <c r="B2435" s="72"/>
      <c r="C2435" s="72"/>
      <c r="D2435" s="72"/>
    </row>
    <row r="2436" spans="2:4" ht="12.75" x14ac:dyDescent="0.2">
      <c r="B2436" s="72"/>
      <c r="C2436" s="72"/>
      <c r="D2436" s="72"/>
    </row>
    <row r="2437" spans="2:4" ht="12.75" x14ac:dyDescent="0.2">
      <c r="B2437" s="72"/>
      <c r="C2437" s="72"/>
      <c r="D2437" s="72"/>
    </row>
    <row r="2438" spans="2:4" ht="12.75" x14ac:dyDescent="0.2">
      <c r="B2438" s="72"/>
      <c r="C2438" s="72"/>
      <c r="D2438" s="72"/>
    </row>
    <row r="2439" spans="2:4" ht="12.75" x14ac:dyDescent="0.2">
      <c r="B2439" s="72"/>
      <c r="C2439" s="72"/>
      <c r="D2439" s="72"/>
    </row>
    <row r="2440" spans="2:4" ht="12.75" x14ac:dyDescent="0.2">
      <c r="B2440" s="72"/>
      <c r="C2440" s="72"/>
      <c r="D2440" s="72"/>
    </row>
    <row r="2441" spans="2:4" ht="12.75" x14ac:dyDescent="0.2">
      <c r="B2441" s="72"/>
      <c r="C2441" s="72"/>
      <c r="D2441" s="72"/>
    </row>
    <row r="2442" spans="2:4" ht="12.75" x14ac:dyDescent="0.2">
      <c r="B2442" s="72"/>
      <c r="C2442" s="72"/>
      <c r="D2442" s="72"/>
    </row>
    <row r="2443" spans="2:4" ht="12.75" x14ac:dyDescent="0.2">
      <c r="B2443" s="72"/>
      <c r="C2443" s="72"/>
      <c r="D2443" s="72"/>
    </row>
    <row r="2444" spans="2:4" ht="12.75" x14ac:dyDescent="0.2">
      <c r="B2444" s="72"/>
      <c r="C2444" s="72"/>
      <c r="D2444" s="72"/>
    </row>
    <row r="2445" spans="2:4" ht="12.75" x14ac:dyDescent="0.2">
      <c r="B2445" s="72"/>
      <c r="C2445" s="72"/>
      <c r="D2445" s="72"/>
    </row>
    <row r="2446" spans="2:4" ht="12.75" x14ac:dyDescent="0.2">
      <c r="B2446" s="72"/>
      <c r="C2446" s="72"/>
      <c r="D2446" s="72"/>
    </row>
    <row r="2447" spans="2:4" ht="12.75" x14ac:dyDescent="0.2">
      <c r="B2447" s="72"/>
      <c r="C2447" s="72"/>
      <c r="D2447" s="72"/>
    </row>
    <row r="2448" spans="2:4" ht="12.75" x14ac:dyDescent="0.2">
      <c r="B2448" s="72"/>
      <c r="C2448" s="72"/>
      <c r="D2448" s="72"/>
    </row>
    <row r="2449" spans="2:4" ht="12.75" x14ac:dyDescent="0.2">
      <c r="B2449" s="72"/>
      <c r="C2449" s="72"/>
      <c r="D2449" s="72"/>
    </row>
    <row r="2450" spans="2:4" ht="12.75" x14ac:dyDescent="0.2">
      <c r="B2450" s="72"/>
      <c r="C2450" s="72"/>
      <c r="D2450" s="72"/>
    </row>
    <row r="2451" spans="2:4" ht="12.75" x14ac:dyDescent="0.2">
      <c r="B2451" s="72"/>
      <c r="C2451" s="72"/>
      <c r="D2451" s="72"/>
    </row>
    <row r="2452" spans="2:4" ht="12.75" x14ac:dyDescent="0.2">
      <c r="B2452" s="72"/>
      <c r="C2452" s="72"/>
      <c r="D2452" s="72"/>
    </row>
    <row r="2453" spans="2:4" ht="12.75" x14ac:dyDescent="0.2">
      <c r="B2453" s="72"/>
      <c r="C2453" s="72"/>
      <c r="D2453" s="72"/>
    </row>
    <row r="2454" spans="2:4" ht="12.75" x14ac:dyDescent="0.2">
      <c r="B2454" s="72"/>
      <c r="C2454" s="72"/>
      <c r="D2454" s="72"/>
    </row>
    <row r="2455" spans="2:4" ht="12.75" x14ac:dyDescent="0.2">
      <c r="B2455" s="72"/>
      <c r="C2455" s="72"/>
      <c r="D2455" s="72"/>
    </row>
    <row r="2456" spans="2:4" ht="12.75" x14ac:dyDescent="0.2">
      <c r="B2456" s="72"/>
      <c r="C2456" s="72"/>
      <c r="D2456" s="72"/>
    </row>
    <row r="2457" spans="2:4" ht="12.75" x14ac:dyDescent="0.2">
      <c r="B2457" s="72"/>
      <c r="C2457" s="72"/>
      <c r="D2457" s="72"/>
    </row>
    <row r="2458" spans="2:4" ht="12.75" x14ac:dyDescent="0.2">
      <c r="B2458" s="72"/>
      <c r="C2458" s="72"/>
      <c r="D2458" s="72"/>
    </row>
    <row r="2459" spans="2:4" ht="12.75" x14ac:dyDescent="0.2">
      <c r="B2459" s="72"/>
      <c r="C2459" s="72"/>
      <c r="D2459" s="72"/>
    </row>
    <row r="2460" spans="2:4" ht="12.75" x14ac:dyDescent="0.2">
      <c r="B2460" s="72"/>
      <c r="C2460" s="72"/>
      <c r="D2460" s="72"/>
    </row>
    <row r="2461" spans="2:4" ht="12.75" x14ac:dyDescent="0.2">
      <c r="B2461" s="72"/>
      <c r="C2461" s="72"/>
      <c r="D2461" s="72"/>
    </row>
    <row r="2462" spans="2:4" ht="12.75" x14ac:dyDescent="0.2">
      <c r="B2462" s="72"/>
      <c r="C2462" s="72"/>
      <c r="D2462" s="72"/>
    </row>
    <row r="2463" spans="2:4" ht="12.75" x14ac:dyDescent="0.2">
      <c r="B2463" s="72"/>
      <c r="C2463" s="72"/>
      <c r="D2463" s="72"/>
    </row>
    <row r="2464" spans="2:4" ht="12.75" x14ac:dyDescent="0.2">
      <c r="B2464" s="72"/>
      <c r="C2464" s="72"/>
      <c r="D2464" s="72"/>
    </row>
    <row r="2465" spans="2:4" ht="12.75" x14ac:dyDescent="0.2">
      <c r="B2465" s="72"/>
      <c r="C2465" s="72"/>
      <c r="D2465" s="72"/>
    </row>
    <row r="2466" spans="2:4" ht="12.75" x14ac:dyDescent="0.2">
      <c r="B2466" s="72"/>
      <c r="C2466" s="72"/>
      <c r="D2466" s="72"/>
    </row>
    <row r="2467" spans="2:4" ht="12.75" x14ac:dyDescent="0.2">
      <c r="B2467" s="72"/>
      <c r="C2467" s="72"/>
      <c r="D2467" s="72"/>
    </row>
    <row r="2468" spans="2:4" ht="12.75" x14ac:dyDescent="0.2">
      <c r="B2468" s="72"/>
      <c r="C2468" s="72"/>
      <c r="D2468" s="72"/>
    </row>
    <row r="2469" spans="2:4" ht="12.75" x14ac:dyDescent="0.2">
      <c r="B2469" s="72"/>
      <c r="C2469" s="72"/>
      <c r="D2469" s="72"/>
    </row>
    <row r="2470" spans="2:4" ht="12.75" x14ac:dyDescent="0.2">
      <c r="B2470" s="72"/>
      <c r="C2470" s="72"/>
      <c r="D2470" s="72"/>
    </row>
    <row r="2471" spans="2:4" ht="12.75" x14ac:dyDescent="0.2">
      <c r="B2471" s="72"/>
      <c r="C2471" s="72"/>
      <c r="D2471" s="72"/>
    </row>
    <row r="2472" spans="2:4" ht="12.75" x14ac:dyDescent="0.2">
      <c r="B2472" s="72"/>
      <c r="C2472" s="72"/>
      <c r="D2472" s="72"/>
    </row>
    <row r="2473" spans="2:4" ht="12.75" x14ac:dyDescent="0.2">
      <c r="B2473" s="72"/>
      <c r="C2473" s="72"/>
      <c r="D2473" s="72"/>
    </row>
    <row r="2474" spans="2:4" ht="12.75" x14ac:dyDescent="0.2">
      <c r="B2474" s="72"/>
      <c r="C2474" s="72"/>
      <c r="D2474" s="72"/>
    </row>
    <row r="2475" spans="2:4" ht="12.75" x14ac:dyDescent="0.2">
      <c r="B2475" s="72"/>
      <c r="C2475" s="72"/>
      <c r="D2475" s="72"/>
    </row>
    <row r="2476" spans="2:4" ht="12.75" x14ac:dyDescent="0.2">
      <c r="B2476" s="72"/>
      <c r="C2476" s="72"/>
      <c r="D2476" s="72"/>
    </row>
    <row r="2477" spans="2:4" ht="12.75" x14ac:dyDescent="0.2">
      <c r="B2477" s="72"/>
      <c r="C2477" s="72"/>
      <c r="D2477" s="72"/>
    </row>
    <row r="2478" spans="2:4" ht="12.75" x14ac:dyDescent="0.2">
      <c r="B2478" s="72"/>
      <c r="C2478" s="72"/>
      <c r="D2478" s="72"/>
    </row>
    <row r="2479" spans="2:4" ht="12.75" x14ac:dyDescent="0.2">
      <c r="B2479" s="72"/>
      <c r="C2479" s="72"/>
      <c r="D2479" s="72"/>
    </row>
    <row r="2480" spans="2:4" ht="12.75" x14ac:dyDescent="0.2">
      <c r="B2480" s="72"/>
      <c r="C2480" s="72"/>
      <c r="D2480" s="72"/>
    </row>
    <row r="2481" spans="2:4" ht="12.75" x14ac:dyDescent="0.2">
      <c r="B2481" s="72"/>
      <c r="C2481" s="72"/>
      <c r="D2481" s="72"/>
    </row>
    <row r="2482" spans="2:4" ht="12.75" x14ac:dyDescent="0.2">
      <c r="B2482" s="72"/>
      <c r="C2482" s="72"/>
      <c r="D2482" s="72"/>
    </row>
    <row r="2483" spans="2:4" ht="12.75" x14ac:dyDescent="0.2">
      <c r="B2483" s="72"/>
      <c r="C2483" s="72"/>
      <c r="D2483" s="72"/>
    </row>
    <row r="2484" spans="2:4" ht="12.75" x14ac:dyDescent="0.2">
      <c r="B2484" s="72"/>
      <c r="C2484" s="72"/>
      <c r="D2484" s="72"/>
    </row>
    <row r="2485" spans="2:4" ht="12.75" x14ac:dyDescent="0.2">
      <c r="B2485" s="72"/>
      <c r="C2485" s="72"/>
      <c r="D2485" s="72"/>
    </row>
    <row r="2486" spans="2:4" ht="12.75" x14ac:dyDescent="0.2">
      <c r="B2486" s="72"/>
      <c r="C2486" s="72"/>
      <c r="D2486" s="72"/>
    </row>
    <row r="2487" spans="2:4" ht="12.75" x14ac:dyDescent="0.2">
      <c r="B2487" s="72"/>
      <c r="C2487" s="72"/>
      <c r="D2487" s="72"/>
    </row>
    <row r="2488" spans="2:4" ht="12.75" x14ac:dyDescent="0.2">
      <c r="B2488" s="72"/>
      <c r="C2488" s="72"/>
      <c r="D2488" s="72"/>
    </row>
    <row r="2489" spans="2:4" ht="12.75" x14ac:dyDescent="0.2">
      <c r="B2489" s="72"/>
      <c r="C2489" s="72"/>
      <c r="D2489" s="72"/>
    </row>
    <row r="2490" spans="2:4" ht="12.75" x14ac:dyDescent="0.2">
      <c r="B2490" s="72"/>
      <c r="C2490" s="72"/>
      <c r="D2490" s="72"/>
    </row>
    <row r="2491" spans="2:4" ht="12.75" x14ac:dyDescent="0.2">
      <c r="B2491" s="72"/>
      <c r="C2491" s="72"/>
      <c r="D2491" s="72"/>
    </row>
    <row r="2492" spans="2:4" ht="12.75" x14ac:dyDescent="0.2">
      <c r="B2492" s="72"/>
      <c r="C2492" s="72"/>
      <c r="D2492" s="72"/>
    </row>
    <row r="2493" spans="2:4" ht="12.75" x14ac:dyDescent="0.2">
      <c r="B2493" s="72"/>
      <c r="C2493" s="72"/>
      <c r="D2493" s="72"/>
    </row>
    <row r="2494" spans="2:4" ht="12.75" x14ac:dyDescent="0.2">
      <c r="B2494" s="72"/>
      <c r="C2494" s="72"/>
      <c r="D2494" s="72"/>
    </row>
    <row r="2495" spans="2:4" ht="12.75" x14ac:dyDescent="0.2">
      <c r="B2495" s="72"/>
      <c r="C2495" s="72"/>
      <c r="D2495" s="72"/>
    </row>
    <row r="2496" spans="2:4" ht="12.75" x14ac:dyDescent="0.2">
      <c r="B2496" s="72"/>
      <c r="C2496" s="72"/>
      <c r="D2496" s="72"/>
    </row>
    <row r="2497" spans="2:4" ht="12.75" x14ac:dyDescent="0.2">
      <c r="B2497" s="72"/>
      <c r="C2497" s="72"/>
      <c r="D2497" s="72"/>
    </row>
    <row r="2498" spans="2:4" ht="12.75" x14ac:dyDescent="0.2">
      <c r="B2498" s="72"/>
      <c r="C2498" s="72"/>
      <c r="D2498" s="72"/>
    </row>
    <row r="2499" spans="2:4" ht="12.75" x14ac:dyDescent="0.2">
      <c r="B2499" s="72"/>
      <c r="C2499" s="72"/>
      <c r="D2499" s="72"/>
    </row>
    <row r="2500" spans="2:4" ht="12.75" x14ac:dyDescent="0.2">
      <c r="B2500" s="72"/>
      <c r="C2500" s="72"/>
      <c r="D2500" s="72"/>
    </row>
    <row r="2501" spans="2:4" ht="12.75" x14ac:dyDescent="0.2">
      <c r="B2501" s="72"/>
      <c r="C2501" s="72"/>
      <c r="D2501" s="72"/>
    </row>
    <row r="2502" spans="2:4" ht="12.75" x14ac:dyDescent="0.2">
      <c r="B2502" s="72"/>
      <c r="C2502" s="72"/>
      <c r="D2502" s="72"/>
    </row>
    <row r="2503" spans="2:4" ht="12.75" x14ac:dyDescent="0.2">
      <c r="B2503" s="72"/>
      <c r="C2503" s="72"/>
      <c r="D2503" s="72"/>
    </row>
    <row r="2504" spans="2:4" ht="12.75" x14ac:dyDescent="0.2">
      <c r="B2504" s="72"/>
      <c r="C2504" s="72"/>
      <c r="D2504" s="72"/>
    </row>
    <row r="2505" spans="2:4" ht="12.75" x14ac:dyDescent="0.2">
      <c r="B2505" s="72"/>
      <c r="C2505" s="72"/>
      <c r="D2505" s="72"/>
    </row>
    <row r="2506" spans="2:4" ht="12.75" x14ac:dyDescent="0.2">
      <c r="B2506" s="72"/>
      <c r="C2506" s="72"/>
      <c r="D2506" s="72"/>
    </row>
    <row r="2507" spans="2:4" ht="12.75" x14ac:dyDescent="0.2">
      <c r="B2507" s="72"/>
      <c r="C2507" s="72"/>
      <c r="D2507" s="72"/>
    </row>
    <row r="2508" spans="2:4" ht="12.75" x14ac:dyDescent="0.2">
      <c r="B2508" s="72"/>
      <c r="C2508" s="72"/>
      <c r="D2508" s="72"/>
    </row>
    <row r="2509" spans="2:4" ht="12.75" x14ac:dyDescent="0.2">
      <c r="B2509" s="72"/>
      <c r="C2509" s="72"/>
      <c r="D2509" s="72"/>
    </row>
    <row r="2510" spans="2:4" ht="12.75" x14ac:dyDescent="0.2">
      <c r="B2510" s="72"/>
      <c r="C2510" s="72"/>
      <c r="D2510" s="72"/>
    </row>
    <row r="2511" spans="2:4" ht="12.75" x14ac:dyDescent="0.2">
      <c r="B2511" s="72"/>
      <c r="C2511" s="72"/>
      <c r="D2511" s="72"/>
    </row>
    <row r="2512" spans="2:4" ht="12.75" x14ac:dyDescent="0.2">
      <c r="B2512" s="72"/>
      <c r="C2512" s="72"/>
      <c r="D2512" s="72"/>
    </row>
    <row r="2513" spans="2:4" ht="12.75" x14ac:dyDescent="0.2">
      <c r="B2513" s="72"/>
      <c r="C2513" s="72"/>
      <c r="D2513" s="72"/>
    </row>
    <row r="2514" spans="2:4" ht="12.75" x14ac:dyDescent="0.2">
      <c r="B2514" s="72"/>
      <c r="C2514" s="72"/>
      <c r="D2514" s="72"/>
    </row>
    <row r="2515" spans="2:4" ht="12.75" x14ac:dyDescent="0.2">
      <c r="B2515" s="72"/>
      <c r="C2515" s="72"/>
      <c r="D2515" s="72"/>
    </row>
    <row r="2516" spans="2:4" ht="12.75" x14ac:dyDescent="0.2">
      <c r="B2516" s="72"/>
      <c r="C2516" s="72"/>
      <c r="D2516" s="72"/>
    </row>
    <row r="2517" spans="2:4" ht="12.75" x14ac:dyDescent="0.2">
      <c r="B2517" s="72"/>
      <c r="C2517" s="72"/>
      <c r="D2517" s="72"/>
    </row>
    <row r="2518" spans="2:4" ht="12.75" x14ac:dyDescent="0.2">
      <c r="B2518" s="72"/>
      <c r="C2518" s="72"/>
      <c r="D2518" s="72"/>
    </row>
    <row r="2519" spans="2:4" ht="12.75" x14ac:dyDescent="0.2">
      <c r="B2519" s="72"/>
      <c r="C2519" s="72"/>
      <c r="D2519" s="72"/>
    </row>
    <row r="2520" spans="2:4" ht="12.75" x14ac:dyDescent="0.2">
      <c r="B2520" s="72"/>
      <c r="C2520" s="72"/>
      <c r="D2520" s="72"/>
    </row>
    <row r="2521" spans="2:4" ht="12.75" x14ac:dyDescent="0.2">
      <c r="B2521" s="72"/>
      <c r="C2521" s="72"/>
      <c r="D2521" s="72"/>
    </row>
    <row r="2522" spans="2:4" ht="12.75" x14ac:dyDescent="0.2">
      <c r="B2522" s="72"/>
      <c r="C2522" s="72"/>
      <c r="D2522" s="72"/>
    </row>
    <row r="2523" spans="2:4" ht="12.75" x14ac:dyDescent="0.2">
      <c r="B2523" s="72"/>
      <c r="C2523" s="72"/>
      <c r="D2523" s="72"/>
    </row>
    <row r="2524" spans="2:4" ht="12.75" x14ac:dyDescent="0.2">
      <c r="B2524" s="72"/>
      <c r="C2524" s="72"/>
      <c r="D2524" s="72"/>
    </row>
    <row r="2525" spans="2:4" ht="12.75" x14ac:dyDescent="0.2">
      <c r="B2525" s="72"/>
      <c r="C2525" s="72"/>
      <c r="D2525" s="72"/>
    </row>
    <row r="2526" spans="2:4" ht="12.75" x14ac:dyDescent="0.2">
      <c r="B2526" s="72"/>
      <c r="C2526" s="72"/>
      <c r="D2526" s="72"/>
    </row>
    <row r="2527" spans="2:4" ht="12.75" x14ac:dyDescent="0.2">
      <c r="B2527" s="72"/>
      <c r="C2527" s="72"/>
      <c r="D2527" s="72"/>
    </row>
    <row r="2528" spans="2:4" ht="12.75" x14ac:dyDescent="0.2">
      <c r="B2528" s="72"/>
      <c r="C2528" s="72"/>
      <c r="D2528" s="72"/>
    </row>
    <row r="2529" spans="2:4" ht="12.75" x14ac:dyDescent="0.2">
      <c r="B2529" s="72"/>
      <c r="C2529" s="72"/>
      <c r="D2529" s="72"/>
    </row>
    <row r="2530" spans="2:4" ht="12.75" x14ac:dyDescent="0.2">
      <c r="B2530" s="72"/>
      <c r="C2530" s="72"/>
      <c r="D2530" s="72"/>
    </row>
    <row r="2531" spans="2:4" ht="12.75" x14ac:dyDescent="0.2">
      <c r="B2531" s="72"/>
      <c r="C2531" s="72"/>
      <c r="D2531" s="72"/>
    </row>
    <row r="2532" spans="2:4" ht="12.75" x14ac:dyDescent="0.2">
      <c r="B2532" s="72"/>
      <c r="C2532" s="72"/>
      <c r="D2532" s="72"/>
    </row>
    <row r="2533" spans="2:4" ht="12.75" x14ac:dyDescent="0.2">
      <c r="B2533" s="72"/>
      <c r="C2533" s="72"/>
      <c r="D2533" s="72"/>
    </row>
    <row r="2534" spans="2:4" ht="12.75" x14ac:dyDescent="0.2">
      <c r="B2534" s="72"/>
      <c r="C2534" s="72"/>
      <c r="D2534" s="72"/>
    </row>
    <row r="2535" spans="2:4" ht="12.75" x14ac:dyDescent="0.2">
      <c r="B2535" s="72"/>
      <c r="C2535" s="72"/>
      <c r="D2535" s="72"/>
    </row>
    <row r="2536" spans="2:4" ht="12.75" x14ac:dyDescent="0.2">
      <c r="B2536" s="72"/>
      <c r="C2536" s="72"/>
      <c r="D2536" s="72"/>
    </row>
    <row r="2537" spans="2:4" ht="12.75" x14ac:dyDescent="0.2">
      <c r="B2537" s="72"/>
      <c r="C2537" s="72"/>
      <c r="D2537" s="72"/>
    </row>
    <row r="2538" spans="2:4" ht="12.75" x14ac:dyDescent="0.2">
      <c r="B2538" s="72"/>
      <c r="C2538" s="72"/>
      <c r="D2538" s="72"/>
    </row>
    <row r="2539" spans="2:4" ht="12.75" x14ac:dyDescent="0.2">
      <c r="B2539" s="72"/>
      <c r="C2539" s="72"/>
      <c r="D2539" s="72"/>
    </row>
    <row r="2540" spans="2:4" ht="12.75" x14ac:dyDescent="0.2">
      <c r="B2540" s="72"/>
      <c r="C2540" s="72"/>
      <c r="D2540" s="72"/>
    </row>
    <row r="2541" spans="2:4" ht="12.75" x14ac:dyDescent="0.2">
      <c r="B2541" s="72"/>
      <c r="C2541" s="72"/>
      <c r="D2541" s="72"/>
    </row>
    <row r="2542" spans="2:4" ht="12.75" x14ac:dyDescent="0.2">
      <c r="B2542" s="72"/>
      <c r="C2542" s="72"/>
      <c r="D2542" s="72"/>
    </row>
    <row r="2543" spans="2:4" ht="12.75" x14ac:dyDescent="0.2">
      <c r="B2543" s="72"/>
      <c r="C2543" s="72"/>
      <c r="D2543" s="72"/>
    </row>
    <row r="2544" spans="2:4" ht="12.75" x14ac:dyDescent="0.2">
      <c r="B2544" s="72"/>
      <c r="C2544" s="72"/>
      <c r="D2544" s="72"/>
    </row>
    <row r="2545" spans="2:4" ht="12.75" x14ac:dyDescent="0.2">
      <c r="B2545" s="72"/>
      <c r="C2545" s="72"/>
      <c r="D2545" s="72"/>
    </row>
    <row r="2546" spans="2:4" ht="12.75" x14ac:dyDescent="0.2">
      <c r="B2546" s="72"/>
      <c r="C2546" s="72"/>
      <c r="D2546" s="72"/>
    </row>
    <row r="2547" spans="2:4" ht="12.75" x14ac:dyDescent="0.2">
      <c r="B2547" s="72"/>
      <c r="C2547" s="72"/>
      <c r="D2547" s="72"/>
    </row>
    <row r="2548" spans="2:4" ht="12.75" x14ac:dyDescent="0.2">
      <c r="B2548" s="72"/>
      <c r="C2548" s="72"/>
      <c r="D2548" s="72"/>
    </row>
    <row r="2549" spans="2:4" ht="12.75" x14ac:dyDescent="0.2">
      <c r="B2549" s="72"/>
      <c r="C2549" s="72"/>
      <c r="D2549" s="72"/>
    </row>
    <row r="2550" spans="2:4" ht="12.75" x14ac:dyDescent="0.2">
      <c r="B2550" s="72"/>
      <c r="C2550" s="72"/>
      <c r="D2550" s="72"/>
    </row>
    <row r="2551" spans="2:4" ht="12.75" x14ac:dyDescent="0.2">
      <c r="B2551" s="72"/>
      <c r="C2551" s="72"/>
      <c r="D2551" s="72"/>
    </row>
    <row r="2552" spans="2:4" ht="12.75" x14ac:dyDescent="0.2">
      <c r="B2552" s="72"/>
      <c r="C2552" s="72"/>
      <c r="D2552" s="72"/>
    </row>
    <row r="2553" spans="2:4" ht="12.75" x14ac:dyDescent="0.2">
      <c r="B2553" s="72"/>
      <c r="C2553" s="72"/>
      <c r="D2553" s="72"/>
    </row>
    <row r="2554" spans="2:4" ht="12.75" x14ac:dyDescent="0.2">
      <c r="B2554" s="72"/>
      <c r="C2554" s="72"/>
      <c r="D2554" s="72"/>
    </row>
    <row r="2555" spans="2:4" ht="12.75" x14ac:dyDescent="0.2">
      <c r="B2555" s="72"/>
      <c r="C2555" s="72"/>
      <c r="D2555" s="72"/>
    </row>
    <row r="2556" spans="2:4" ht="12.75" x14ac:dyDescent="0.2">
      <c r="B2556" s="72"/>
      <c r="C2556" s="72"/>
      <c r="D2556" s="72"/>
    </row>
    <row r="2557" spans="2:4" ht="12.75" x14ac:dyDescent="0.2">
      <c r="B2557" s="72"/>
      <c r="C2557" s="72"/>
      <c r="D2557" s="72"/>
    </row>
    <row r="2558" spans="2:4" ht="12.75" x14ac:dyDescent="0.2">
      <c r="B2558" s="72"/>
      <c r="C2558" s="72"/>
      <c r="D2558" s="72"/>
    </row>
    <row r="2559" spans="2:4" ht="12.75" x14ac:dyDescent="0.2">
      <c r="B2559" s="72"/>
      <c r="C2559" s="72"/>
      <c r="D2559" s="72"/>
    </row>
    <row r="2560" spans="2:4" ht="12.75" x14ac:dyDescent="0.2">
      <c r="B2560" s="72"/>
      <c r="C2560" s="72"/>
      <c r="D2560" s="72"/>
    </row>
    <row r="2561" spans="2:4" ht="12.75" x14ac:dyDescent="0.2">
      <c r="B2561" s="72"/>
      <c r="C2561" s="72"/>
      <c r="D2561" s="72"/>
    </row>
    <row r="2562" spans="2:4" ht="12.75" x14ac:dyDescent="0.2">
      <c r="B2562" s="72"/>
      <c r="C2562" s="72"/>
      <c r="D2562" s="72"/>
    </row>
    <row r="2563" spans="2:4" ht="12.75" x14ac:dyDescent="0.2">
      <c r="B2563" s="72"/>
      <c r="C2563" s="72"/>
      <c r="D2563" s="72"/>
    </row>
    <row r="2564" spans="2:4" ht="12.75" x14ac:dyDescent="0.2">
      <c r="B2564" s="72"/>
      <c r="C2564" s="72"/>
      <c r="D2564" s="72"/>
    </row>
    <row r="2565" spans="2:4" ht="12.75" x14ac:dyDescent="0.2">
      <c r="B2565" s="72"/>
      <c r="C2565" s="72"/>
      <c r="D2565" s="72"/>
    </row>
    <row r="2566" spans="2:4" ht="12.75" x14ac:dyDescent="0.2">
      <c r="B2566" s="72"/>
      <c r="C2566" s="72"/>
      <c r="D2566" s="72"/>
    </row>
    <row r="2567" spans="2:4" ht="12.75" x14ac:dyDescent="0.2">
      <c r="B2567" s="72"/>
      <c r="C2567" s="72"/>
      <c r="D2567" s="72"/>
    </row>
    <row r="2568" spans="2:4" ht="12.75" x14ac:dyDescent="0.2">
      <c r="B2568" s="72"/>
      <c r="C2568" s="72"/>
      <c r="D2568" s="72"/>
    </row>
    <row r="2569" spans="2:4" ht="12.75" x14ac:dyDescent="0.2">
      <c r="B2569" s="72"/>
      <c r="C2569" s="72"/>
      <c r="D2569" s="72"/>
    </row>
    <row r="2570" spans="2:4" ht="12.75" x14ac:dyDescent="0.2">
      <c r="B2570" s="72"/>
      <c r="C2570" s="72"/>
      <c r="D2570" s="72"/>
    </row>
    <row r="2571" spans="2:4" ht="12.75" x14ac:dyDescent="0.2">
      <c r="B2571" s="72"/>
      <c r="C2571" s="72"/>
      <c r="D2571" s="72"/>
    </row>
    <row r="2572" spans="2:4" ht="12.75" x14ac:dyDescent="0.2">
      <c r="B2572" s="72"/>
      <c r="C2572" s="72"/>
      <c r="D2572" s="72"/>
    </row>
    <row r="2573" spans="2:4" ht="12.75" x14ac:dyDescent="0.2">
      <c r="B2573" s="72"/>
      <c r="C2573" s="72"/>
      <c r="D2573" s="72"/>
    </row>
    <row r="2574" spans="2:4" ht="12.75" x14ac:dyDescent="0.2">
      <c r="B2574" s="72"/>
      <c r="C2574" s="72"/>
      <c r="D2574" s="72"/>
    </row>
    <row r="2575" spans="2:4" ht="12.75" x14ac:dyDescent="0.2">
      <c r="B2575" s="72"/>
      <c r="C2575" s="72"/>
      <c r="D2575" s="72"/>
    </row>
    <row r="2576" spans="2:4" ht="12.75" x14ac:dyDescent="0.2">
      <c r="B2576" s="72"/>
      <c r="C2576" s="72"/>
      <c r="D2576" s="72"/>
    </row>
    <row r="2577" spans="2:4" ht="12.75" x14ac:dyDescent="0.2">
      <c r="B2577" s="72"/>
      <c r="C2577" s="72"/>
      <c r="D2577" s="72"/>
    </row>
    <row r="2578" spans="2:4" ht="12.75" x14ac:dyDescent="0.2">
      <c r="B2578" s="72"/>
      <c r="C2578" s="72"/>
      <c r="D2578" s="72"/>
    </row>
    <row r="2579" spans="2:4" ht="12.75" x14ac:dyDescent="0.2">
      <c r="B2579" s="72"/>
      <c r="C2579" s="72"/>
      <c r="D2579" s="72"/>
    </row>
    <row r="2580" spans="2:4" ht="12.75" x14ac:dyDescent="0.2">
      <c r="B2580" s="72"/>
      <c r="C2580" s="72"/>
      <c r="D2580" s="72"/>
    </row>
    <row r="2581" spans="2:4" ht="12.75" x14ac:dyDescent="0.2">
      <c r="B2581" s="72"/>
      <c r="C2581" s="72"/>
      <c r="D2581" s="72"/>
    </row>
    <row r="2582" spans="2:4" ht="12.75" x14ac:dyDescent="0.2">
      <c r="B2582" s="72"/>
      <c r="C2582" s="72"/>
      <c r="D2582" s="72"/>
    </row>
    <row r="2583" spans="2:4" ht="12.75" x14ac:dyDescent="0.2">
      <c r="B2583" s="72"/>
      <c r="C2583" s="72"/>
      <c r="D2583" s="72"/>
    </row>
    <row r="2584" spans="2:4" ht="12.75" x14ac:dyDescent="0.2">
      <c r="B2584" s="72"/>
      <c r="C2584" s="72"/>
      <c r="D2584" s="72"/>
    </row>
    <row r="2585" spans="2:4" ht="12.75" x14ac:dyDescent="0.2">
      <c r="B2585" s="72"/>
      <c r="C2585" s="72"/>
      <c r="D2585" s="72"/>
    </row>
    <row r="2586" spans="2:4" ht="12.75" x14ac:dyDescent="0.2">
      <c r="B2586" s="72"/>
      <c r="C2586" s="72"/>
      <c r="D2586" s="72"/>
    </row>
    <row r="2587" spans="2:4" ht="12.75" x14ac:dyDescent="0.2">
      <c r="B2587" s="72"/>
      <c r="C2587" s="72"/>
      <c r="D2587" s="72"/>
    </row>
    <row r="2588" spans="2:4" ht="12.75" x14ac:dyDescent="0.2">
      <c r="B2588" s="72"/>
      <c r="C2588" s="72"/>
      <c r="D2588" s="72"/>
    </row>
    <row r="2589" spans="2:4" ht="12.75" x14ac:dyDescent="0.2">
      <c r="B2589" s="72"/>
      <c r="C2589" s="72"/>
      <c r="D2589" s="72"/>
    </row>
    <row r="2590" spans="2:4" ht="12.75" x14ac:dyDescent="0.2">
      <c r="B2590" s="72"/>
      <c r="C2590" s="72"/>
      <c r="D2590" s="72"/>
    </row>
    <row r="2591" spans="2:4" ht="12.75" x14ac:dyDescent="0.2">
      <c r="B2591" s="72"/>
      <c r="C2591" s="72"/>
      <c r="D2591" s="72"/>
    </row>
    <row r="2592" spans="2:4" ht="12.75" x14ac:dyDescent="0.2">
      <c r="B2592" s="72"/>
      <c r="C2592" s="72"/>
      <c r="D2592" s="72"/>
    </row>
    <row r="2593" spans="2:4" ht="12.75" x14ac:dyDescent="0.2">
      <c r="B2593" s="72"/>
      <c r="C2593" s="72"/>
      <c r="D2593" s="72"/>
    </row>
    <row r="2594" spans="2:4" ht="12.75" x14ac:dyDescent="0.2">
      <c r="B2594" s="72"/>
      <c r="C2594" s="72"/>
      <c r="D2594" s="72"/>
    </row>
    <row r="2595" spans="2:4" ht="12.75" x14ac:dyDescent="0.2">
      <c r="B2595" s="72"/>
      <c r="C2595" s="72"/>
      <c r="D2595" s="72"/>
    </row>
    <row r="2596" spans="2:4" ht="12.75" x14ac:dyDescent="0.2">
      <c r="B2596" s="72"/>
      <c r="C2596" s="72"/>
      <c r="D2596" s="72"/>
    </row>
    <row r="2597" spans="2:4" ht="12.75" x14ac:dyDescent="0.2">
      <c r="B2597" s="72"/>
      <c r="C2597" s="72"/>
      <c r="D2597" s="72"/>
    </row>
    <row r="2598" spans="2:4" ht="12.75" x14ac:dyDescent="0.2">
      <c r="B2598" s="72"/>
      <c r="C2598" s="72"/>
      <c r="D2598" s="72"/>
    </row>
    <row r="2599" spans="2:4" ht="12.75" x14ac:dyDescent="0.2">
      <c r="B2599" s="72"/>
      <c r="C2599" s="72"/>
      <c r="D2599" s="72"/>
    </row>
    <row r="2600" spans="2:4" ht="12.75" x14ac:dyDescent="0.2">
      <c r="B2600" s="72"/>
      <c r="C2600" s="72"/>
      <c r="D2600" s="72"/>
    </row>
    <row r="2601" spans="2:4" ht="12.75" x14ac:dyDescent="0.2">
      <c r="B2601" s="72"/>
      <c r="C2601" s="72"/>
      <c r="D2601" s="72"/>
    </row>
    <row r="2602" spans="2:4" ht="12.75" x14ac:dyDescent="0.2">
      <c r="B2602" s="72"/>
      <c r="C2602" s="72"/>
      <c r="D2602" s="72"/>
    </row>
    <row r="2603" spans="2:4" ht="12.75" x14ac:dyDescent="0.2">
      <c r="B2603" s="72"/>
      <c r="C2603" s="72"/>
      <c r="D2603" s="72"/>
    </row>
    <row r="2604" spans="2:4" ht="12.75" x14ac:dyDescent="0.2">
      <c r="B2604" s="72"/>
      <c r="C2604" s="72"/>
      <c r="D2604" s="72"/>
    </row>
    <row r="2605" spans="2:4" ht="12.75" x14ac:dyDescent="0.2">
      <c r="B2605" s="72"/>
      <c r="C2605" s="72"/>
      <c r="D2605" s="72"/>
    </row>
    <row r="2606" spans="2:4" ht="12.75" x14ac:dyDescent="0.2">
      <c r="B2606" s="72"/>
      <c r="C2606" s="72"/>
      <c r="D2606" s="72"/>
    </row>
    <row r="2607" spans="2:4" ht="12.75" x14ac:dyDescent="0.2">
      <c r="B2607" s="72"/>
      <c r="C2607" s="72"/>
      <c r="D2607" s="72"/>
    </row>
    <row r="2608" spans="2:4" ht="12.75" x14ac:dyDescent="0.2">
      <c r="B2608" s="72"/>
      <c r="C2608" s="72"/>
      <c r="D2608" s="72"/>
    </row>
    <row r="2609" spans="2:4" ht="12.75" x14ac:dyDescent="0.2">
      <c r="B2609" s="72"/>
      <c r="C2609" s="72"/>
      <c r="D2609" s="72"/>
    </row>
    <row r="2610" spans="2:4" ht="12.75" x14ac:dyDescent="0.2">
      <c r="B2610" s="72"/>
      <c r="C2610" s="72"/>
      <c r="D2610" s="72"/>
    </row>
    <row r="2611" spans="2:4" ht="12.75" x14ac:dyDescent="0.2">
      <c r="B2611" s="72"/>
      <c r="C2611" s="72"/>
      <c r="D2611" s="72"/>
    </row>
    <row r="2612" spans="2:4" ht="12.75" x14ac:dyDescent="0.2">
      <c r="B2612" s="72"/>
      <c r="C2612" s="72"/>
      <c r="D2612" s="72"/>
    </row>
    <row r="2613" spans="2:4" ht="12.75" x14ac:dyDescent="0.2">
      <c r="B2613" s="72"/>
      <c r="C2613" s="72"/>
      <c r="D2613" s="72"/>
    </row>
    <row r="2614" spans="2:4" ht="12.75" x14ac:dyDescent="0.2">
      <c r="B2614" s="72"/>
      <c r="C2614" s="72"/>
      <c r="D2614" s="72"/>
    </row>
    <row r="2615" spans="2:4" ht="12.75" x14ac:dyDescent="0.2">
      <c r="B2615" s="72"/>
      <c r="C2615" s="72"/>
      <c r="D2615" s="72"/>
    </row>
    <row r="2616" spans="2:4" ht="12.75" x14ac:dyDescent="0.2">
      <c r="B2616" s="72"/>
      <c r="C2616" s="72"/>
      <c r="D2616" s="72"/>
    </row>
    <row r="2617" spans="2:4" ht="12.75" x14ac:dyDescent="0.2">
      <c r="B2617" s="72"/>
      <c r="C2617" s="72"/>
      <c r="D2617" s="72"/>
    </row>
    <row r="2618" spans="2:4" ht="12.75" x14ac:dyDescent="0.2">
      <c r="B2618" s="72"/>
      <c r="C2618" s="72"/>
      <c r="D2618" s="72"/>
    </row>
    <row r="2619" spans="2:4" ht="12.75" x14ac:dyDescent="0.2">
      <c r="B2619" s="72"/>
      <c r="C2619" s="72"/>
      <c r="D2619" s="72"/>
    </row>
    <row r="2620" spans="2:4" ht="12.75" x14ac:dyDescent="0.2">
      <c r="B2620" s="72"/>
      <c r="C2620" s="72"/>
      <c r="D2620" s="72"/>
    </row>
    <row r="2621" spans="2:4" ht="12.75" x14ac:dyDescent="0.2">
      <c r="B2621" s="72"/>
      <c r="C2621" s="72"/>
      <c r="D2621" s="72"/>
    </row>
    <row r="2622" spans="2:4" ht="12.75" x14ac:dyDescent="0.2">
      <c r="B2622" s="72"/>
      <c r="C2622" s="72"/>
      <c r="D2622" s="72"/>
    </row>
    <row r="2623" spans="2:4" ht="12.75" x14ac:dyDescent="0.2">
      <c r="B2623" s="72"/>
      <c r="C2623" s="72"/>
      <c r="D2623" s="72"/>
    </row>
    <row r="2624" spans="2:4" ht="12.75" x14ac:dyDescent="0.2">
      <c r="B2624" s="72"/>
      <c r="C2624" s="72"/>
      <c r="D2624" s="72"/>
    </row>
    <row r="2625" spans="2:4" ht="12.75" x14ac:dyDescent="0.2">
      <c r="B2625" s="72"/>
      <c r="C2625" s="72"/>
      <c r="D2625" s="72"/>
    </row>
    <row r="2626" spans="2:4" ht="12.75" x14ac:dyDescent="0.2">
      <c r="B2626" s="72"/>
      <c r="C2626" s="72"/>
      <c r="D2626" s="72"/>
    </row>
    <row r="2627" spans="2:4" ht="12.75" x14ac:dyDescent="0.2">
      <c r="B2627" s="72"/>
      <c r="C2627" s="72"/>
      <c r="D2627" s="72"/>
    </row>
    <row r="2628" spans="2:4" ht="12.75" x14ac:dyDescent="0.2">
      <c r="B2628" s="72"/>
      <c r="C2628" s="72"/>
      <c r="D2628" s="72"/>
    </row>
    <row r="2629" spans="2:4" ht="12.75" x14ac:dyDescent="0.2">
      <c r="B2629" s="72"/>
      <c r="C2629" s="72"/>
      <c r="D2629" s="72"/>
    </row>
    <row r="2630" spans="2:4" ht="12.75" x14ac:dyDescent="0.2">
      <c r="B2630" s="72"/>
      <c r="C2630" s="72"/>
      <c r="D2630" s="72"/>
    </row>
    <row r="2631" spans="2:4" ht="12.75" x14ac:dyDescent="0.2">
      <c r="B2631" s="72"/>
      <c r="C2631" s="72"/>
      <c r="D2631" s="72"/>
    </row>
    <row r="2632" spans="2:4" ht="12.75" x14ac:dyDescent="0.2">
      <c r="B2632" s="72"/>
      <c r="C2632" s="72"/>
      <c r="D2632" s="72"/>
    </row>
    <row r="2633" spans="2:4" ht="12.75" x14ac:dyDescent="0.2">
      <c r="B2633" s="72"/>
      <c r="C2633" s="72"/>
      <c r="D2633" s="72"/>
    </row>
    <row r="2634" spans="2:4" ht="12.75" x14ac:dyDescent="0.2">
      <c r="B2634" s="72"/>
      <c r="C2634" s="72"/>
      <c r="D2634" s="72"/>
    </row>
    <row r="2635" spans="2:4" ht="12.75" x14ac:dyDescent="0.2">
      <c r="B2635" s="72"/>
      <c r="C2635" s="72"/>
      <c r="D2635" s="72"/>
    </row>
    <row r="2636" spans="2:4" ht="12.75" x14ac:dyDescent="0.2">
      <c r="B2636" s="72"/>
      <c r="C2636" s="72"/>
      <c r="D2636" s="72"/>
    </row>
    <row r="2637" spans="2:4" ht="12.75" x14ac:dyDescent="0.2">
      <c r="B2637" s="72"/>
      <c r="C2637" s="72"/>
      <c r="D2637" s="72"/>
    </row>
    <row r="2638" spans="2:4" ht="12.75" x14ac:dyDescent="0.2">
      <c r="B2638" s="72"/>
      <c r="C2638" s="72"/>
      <c r="D2638" s="72"/>
    </row>
    <row r="2639" spans="2:4" ht="12.75" x14ac:dyDescent="0.2">
      <c r="B2639" s="72"/>
      <c r="C2639" s="72"/>
      <c r="D2639" s="72"/>
    </row>
    <row r="2640" spans="2:4" ht="12.75" x14ac:dyDescent="0.2">
      <c r="B2640" s="72"/>
      <c r="C2640" s="72"/>
      <c r="D2640" s="72"/>
    </row>
    <row r="2641" spans="2:4" ht="12.75" x14ac:dyDescent="0.2">
      <c r="B2641" s="72"/>
      <c r="C2641" s="72"/>
      <c r="D2641" s="72"/>
    </row>
    <row r="2642" spans="2:4" ht="12.75" x14ac:dyDescent="0.2">
      <c r="B2642" s="72"/>
      <c r="C2642" s="72"/>
      <c r="D2642" s="72"/>
    </row>
    <row r="2643" spans="2:4" ht="12.75" x14ac:dyDescent="0.2">
      <c r="B2643" s="72"/>
      <c r="C2643" s="72"/>
      <c r="D2643" s="72"/>
    </row>
    <row r="2644" spans="2:4" ht="12.75" x14ac:dyDescent="0.2">
      <c r="B2644" s="72"/>
      <c r="C2644" s="72"/>
      <c r="D2644" s="72"/>
    </row>
    <row r="2645" spans="2:4" ht="12.75" x14ac:dyDescent="0.2">
      <c r="B2645" s="72"/>
      <c r="C2645" s="72"/>
      <c r="D2645" s="72"/>
    </row>
    <row r="2646" spans="2:4" ht="12.75" x14ac:dyDescent="0.2">
      <c r="B2646" s="72"/>
      <c r="C2646" s="72"/>
      <c r="D2646" s="72"/>
    </row>
    <row r="2647" spans="2:4" ht="12.75" x14ac:dyDescent="0.2">
      <c r="B2647" s="72"/>
      <c r="C2647" s="72"/>
      <c r="D2647" s="72"/>
    </row>
    <row r="2648" spans="2:4" ht="12.75" x14ac:dyDescent="0.2">
      <c r="B2648" s="72"/>
      <c r="C2648" s="72"/>
      <c r="D2648" s="72"/>
    </row>
    <row r="2649" spans="2:4" ht="12.75" x14ac:dyDescent="0.2">
      <c r="B2649" s="72"/>
      <c r="C2649" s="72"/>
      <c r="D2649" s="72"/>
    </row>
    <row r="2650" spans="2:4" ht="12.75" x14ac:dyDescent="0.2">
      <c r="B2650" s="72"/>
      <c r="C2650" s="72"/>
      <c r="D2650" s="72"/>
    </row>
    <row r="2651" spans="2:4" ht="12.75" x14ac:dyDescent="0.2">
      <c r="B2651" s="72"/>
      <c r="C2651" s="72"/>
      <c r="D2651" s="72"/>
    </row>
    <row r="2652" spans="2:4" ht="12.75" x14ac:dyDescent="0.2">
      <c r="B2652" s="72"/>
      <c r="C2652" s="72"/>
      <c r="D2652" s="72"/>
    </row>
    <row r="2653" spans="2:4" ht="12.75" x14ac:dyDescent="0.2">
      <c r="B2653" s="72"/>
      <c r="C2653" s="72"/>
      <c r="D2653" s="72"/>
    </row>
    <row r="2654" spans="2:4" ht="12.75" x14ac:dyDescent="0.2">
      <c r="B2654" s="72"/>
      <c r="C2654" s="72"/>
      <c r="D2654" s="72"/>
    </row>
    <row r="2655" spans="2:4" ht="12.75" x14ac:dyDescent="0.2">
      <c r="B2655" s="72"/>
      <c r="C2655" s="72"/>
      <c r="D2655" s="72"/>
    </row>
    <row r="2656" spans="2:4" ht="12.75" x14ac:dyDescent="0.2">
      <c r="B2656" s="72"/>
      <c r="C2656" s="72"/>
      <c r="D2656" s="72"/>
    </row>
    <row r="2657" spans="2:4" ht="12.75" x14ac:dyDescent="0.2">
      <c r="B2657" s="72"/>
      <c r="C2657" s="72"/>
      <c r="D2657" s="72"/>
    </row>
    <row r="2658" spans="2:4" ht="12.75" x14ac:dyDescent="0.2">
      <c r="B2658" s="72"/>
      <c r="C2658" s="72"/>
      <c r="D2658" s="72"/>
    </row>
    <row r="2659" spans="2:4" ht="12.75" x14ac:dyDescent="0.2">
      <c r="B2659" s="72"/>
      <c r="C2659" s="72"/>
      <c r="D2659" s="72"/>
    </row>
    <row r="2660" spans="2:4" ht="12.75" x14ac:dyDescent="0.2">
      <c r="B2660" s="72"/>
      <c r="C2660" s="72"/>
      <c r="D2660" s="72"/>
    </row>
    <row r="2661" spans="2:4" ht="12.75" x14ac:dyDescent="0.2">
      <c r="B2661" s="72"/>
      <c r="C2661" s="72"/>
      <c r="D2661" s="72"/>
    </row>
    <row r="2662" spans="2:4" ht="12.75" x14ac:dyDescent="0.2">
      <c r="B2662" s="72"/>
      <c r="C2662" s="72"/>
      <c r="D2662" s="72"/>
    </row>
    <row r="2663" spans="2:4" ht="12.75" x14ac:dyDescent="0.2">
      <c r="B2663" s="72"/>
      <c r="C2663" s="72"/>
      <c r="D2663" s="72"/>
    </row>
    <row r="2664" spans="2:4" ht="12.75" x14ac:dyDescent="0.2">
      <c r="B2664" s="72"/>
      <c r="C2664" s="72"/>
      <c r="D2664" s="72"/>
    </row>
    <row r="2665" spans="2:4" ht="12.75" x14ac:dyDescent="0.2">
      <c r="B2665" s="72"/>
      <c r="C2665" s="72"/>
      <c r="D2665" s="72"/>
    </row>
    <row r="2666" spans="2:4" ht="12.75" x14ac:dyDescent="0.2">
      <c r="B2666" s="72"/>
      <c r="C2666" s="72"/>
      <c r="D2666" s="72"/>
    </row>
    <row r="2667" spans="2:4" ht="12.75" x14ac:dyDescent="0.2">
      <c r="B2667" s="72"/>
      <c r="C2667" s="72"/>
      <c r="D2667" s="72"/>
    </row>
    <row r="2668" spans="2:4" ht="12.75" x14ac:dyDescent="0.2">
      <c r="B2668" s="72"/>
      <c r="C2668" s="72"/>
      <c r="D2668" s="72"/>
    </row>
    <row r="2669" spans="2:4" ht="12.75" x14ac:dyDescent="0.2">
      <c r="B2669" s="72"/>
      <c r="C2669" s="72"/>
      <c r="D2669" s="72"/>
    </row>
    <row r="2670" spans="2:4" ht="12.75" x14ac:dyDescent="0.2">
      <c r="B2670" s="72"/>
      <c r="C2670" s="72"/>
      <c r="D2670" s="72"/>
    </row>
    <row r="2671" spans="2:4" ht="12.75" x14ac:dyDescent="0.2">
      <c r="B2671" s="72"/>
      <c r="C2671" s="72"/>
      <c r="D2671" s="72"/>
    </row>
    <row r="2672" spans="2:4" ht="12.75" x14ac:dyDescent="0.2">
      <c r="B2672" s="72"/>
      <c r="C2672" s="72"/>
      <c r="D2672" s="72"/>
    </row>
    <row r="2673" spans="2:4" ht="12.75" x14ac:dyDescent="0.2">
      <c r="B2673" s="72"/>
      <c r="C2673" s="72"/>
      <c r="D2673" s="72"/>
    </row>
    <row r="2674" spans="2:4" ht="12.75" x14ac:dyDescent="0.2">
      <c r="B2674" s="72"/>
      <c r="C2674" s="72"/>
      <c r="D2674" s="72"/>
    </row>
    <row r="2675" spans="2:4" ht="12.75" x14ac:dyDescent="0.2">
      <c r="B2675" s="72"/>
      <c r="C2675" s="72"/>
      <c r="D2675" s="72"/>
    </row>
    <row r="2676" spans="2:4" ht="12.75" x14ac:dyDescent="0.2">
      <c r="B2676" s="72"/>
      <c r="C2676" s="72"/>
      <c r="D2676" s="72"/>
    </row>
    <row r="2677" spans="2:4" ht="12.75" x14ac:dyDescent="0.2">
      <c r="B2677" s="72"/>
      <c r="C2677" s="72"/>
      <c r="D2677" s="72"/>
    </row>
    <row r="2678" spans="2:4" ht="12.75" x14ac:dyDescent="0.2">
      <c r="B2678" s="72"/>
      <c r="C2678" s="72"/>
      <c r="D2678" s="72"/>
    </row>
    <row r="2679" spans="2:4" ht="12.75" x14ac:dyDescent="0.2">
      <c r="B2679" s="72"/>
      <c r="C2679" s="72"/>
      <c r="D2679" s="72"/>
    </row>
    <row r="2680" spans="2:4" ht="12.75" x14ac:dyDescent="0.2">
      <c r="B2680" s="72"/>
      <c r="C2680" s="72"/>
      <c r="D2680" s="72"/>
    </row>
    <row r="2681" spans="2:4" ht="12.75" x14ac:dyDescent="0.2">
      <c r="B2681" s="72"/>
      <c r="C2681" s="72"/>
      <c r="D2681" s="72"/>
    </row>
    <row r="2682" spans="2:4" ht="12.75" x14ac:dyDescent="0.2">
      <c r="B2682" s="72"/>
      <c r="C2682" s="72"/>
      <c r="D2682" s="72"/>
    </row>
    <row r="2683" spans="2:4" ht="12.75" x14ac:dyDescent="0.2">
      <c r="B2683" s="72"/>
      <c r="C2683" s="72"/>
      <c r="D2683" s="72"/>
    </row>
    <row r="2684" spans="2:4" ht="12.75" x14ac:dyDescent="0.2">
      <c r="B2684" s="72"/>
      <c r="C2684" s="72"/>
      <c r="D2684" s="72"/>
    </row>
    <row r="2685" spans="2:4" ht="12.75" x14ac:dyDescent="0.2">
      <c r="B2685" s="72"/>
      <c r="C2685" s="72"/>
      <c r="D2685" s="72"/>
    </row>
    <row r="2686" spans="2:4" ht="12.75" x14ac:dyDescent="0.2">
      <c r="B2686" s="72"/>
      <c r="C2686" s="72"/>
      <c r="D2686" s="72"/>
    </row>
    <row r="2687" spans="2:4" ht="12.75" x14ac:dyDescent="0.2">
      <c r="B2687" s="72"/>
      <c r="C2687" s="72"/>
      <c r="D2687" s="72"/>
    </row>
    <row r="2688" spans="2:4" ht="12.75" x14ac:dyDescent="0.2">
      <c r="B2688" s="72"/>
      <c r="C2688" s="72"/>
      <c r="D2688" s="72"/>
    </row>
    <row r="2689" spans="2:4" ht="12.75" x14ac:dyDescent="0.2">
      <c r="B2689" s="72"/>
      <c r="C2689" s="72"/>
      <c r="D2689" s="72"/>
    </row>
    <row r="2690" spans="2:4" ht="12.75" x14ac:dyDescent="0.2">
      <c r="B2690" s="72"/>
      <c r="C2690" s="72"/>
      <c r="D2690" s="72"/>
    </row>
    <row r="2691" spans="2:4" ht="12.75" x14ac:dyDescent="0.2">
      <c r="B2691" s="72"/>
      <c r="C2691" s="72"/>
      <c r="D2691" s="72"/>
    </row>
    <row r="2692" spans="2:4" ht="12.75" x14ac:dyDescent="0.2">
      <c r="B2692" s="72"/>
      <c r="C2692" s="72"/>
      <c r="D2692" s="72"/>
    </row>
    <row r="2693" spans="2:4" ht="12.75" x14ac:dyDescent="0.2">
      <c r="B2693" s="72"/>
      <c r="C2693" s="72"/>
      <c r="D2693" s="72"/>
    </row>
    <row r="2694" spans="2:4" ht="12.75" x14ac:dyDescent="0.2">
      <c r="B2694" s="72"/>
      <c r="C2694" s="72"/>
      <c r="D2694" s="72"/>
    </row>
    <row r="2695" spans="2:4" ht="12.75" x14ac:dyDescent="0.2">
      <c r="B2695" s="72"/>
      <c r="C2695" s="72"/>
      <c r="D2695" s="72"/>
    </row>
    <row r="2696" spans="2:4" ht="12.75" x14ac:dyDescent="0.2">
      <c r="B2696" s="72"/>
      <c r="C2696" s="72"/>
      <c r="D2696" s="72"/>
    </row>
    <row r="2697" spans="2:4" ht="12.75" x14ac:dyDescent="0.2">
      <c r="B2697" s="72"/>
      <c r="C2697" s="72"/>
      <c r="D2697" s="72"/>
    </row>
    <row r="2698" spans="2:4" ht="12.75" x14ac:dyDescent="0.2">
      <c r="B2698" s="72"/>
      <c r="C2698" s="72"/>
      <c r="D2698" s="72"/>
    </row>
    <row r="2699" spans="2:4" ht="12.75" x14ac:dyDescent="0.2">
      <c r="B2699" s="72"/>
      <c r="C2699" s="72"/>
      <c r="D2699" s="72"/>
    </row>
    <row r="2700" spans="2:4" ht="12.75" x14ac:dyDescent="0.2">
      <c r="B2700" s="72"/>
      <c r="C2700" s="72"/>
      <c r="D2700" s="72"/>
    </row>
    <row r="2701" spans="2:4" ht="12.75" x14ac:dyDescent="0.2">
      <c r="B2701" s="72"/>
      <c r="C2701" s="72"/>
      <c r="D2701" s="72"/>
    </row>
    <row r="2702" spans="2:4" ht="12.75" x14ac:dyDescent="0.2">
      <c r="B2702" s="72"/>
      <c r="C2702" s="72"/>
      <c r="D2702" s="72"/>
    </row>
    <row r="2703" spans="2:4" ht="12.75" x14ac:dyDescent="0.2">
      <c r="B2703" s="72"/>
      <c r="C2703" s="72"/>
      <c r="D2703" s="72"/>
    </row>
    <row r="2704" spans="2:4" ht="12.75" x14ac:dyDescent="0.2">
      <c r="B2704" s="72"/>
      <c r="C2704" s="72"/>
      <c r="D2704" s="72"/>
    </row>
    <row r="2705" spans="2:4" ht="12.75" x14ac:dyDescent="0.2">
      <c r="B2705" s="72"/>
      <c r="C2705" s="72"/>
      <c r="D2705" s="72"/>
    </row>
    <row r="2706" spans="2:4" ht="12.75" x14ac:dyDescent="0.2">
      <c r="B2706" s="72"/>
      <c r="C2706" s="72"/>
      <c r="D2706" s="72"/>
    </row>
    <row r="2707" spans="2:4" ht="12.75" x14ac:dyDescent="0.2">
      <c r="B2707" s="72"/>
      <c r="C2707" s="72"/>
      <c r="D2707" s="72"/>
    </row>
    <row r="2708" spans="2:4" ht="12.75" x14ac:dyDescent="0.2">
      <c r="B2708" s="72"/>
      <c r="C2708" s="72"/>
      <c r="D2708" s="72"/>
    </row>
    <row r="2709" spans="2:4" ht="12.75" x14ac:dyDescent="0.2">
      <c r="B2709" s="72"/>
      <c r="C2709" s="72"/>
      <c r="D2709" s="72"/>
    </row>
    <row r="2710" spans="2:4" ht="12.75" x14ac:dyDescent="0.2">
      <c r="B2710" s="72"/>
      <c r="C2710" s="72"/>
      <c r="D2710" s="72"/>
    </row>
    <row r="2711" spans="2:4" ht="12.75" x14ac:dyDescent="0.2">
      <c r="B2711" s="72"/>
      <c r="C2711" s="72"/>
      <c r="D2711" s="72"/>
    </row>
    <row r="2712" spans="2:4" ht="12.75" x14ac:dyDescent="0.2">
      <c r="B2712" s="72"/>
      <c r="C2712" s="72"/>
      <c r="D2712" s="72"/>
    </row>
    <row r="2713" spans="2:4" ht="12.75" x14ac:dyDescent="0.2">
      <c r="B2713" s="72"/>
      <c r="C2713" s="72"/>
      <c r="D2713" s="72"/>
    </row>
    <row r="2714" spans="2:4" ht="12.75" x14ac:dyDescent="0.2">
      <c r="B2714" s="72"/>
      <c r="C2714" s="72"/>
      <c r="D2714" s="72"/>
    </row>
    <row r="2715" spans="2:4" ht="12.75" x14ac:dyDescent="0.2">
      <c r="B2715" s="72"/>
      <c r="C2715" s="72"/>
      <c r="D2715" s="72"/>
    </row>
    <row r="2716" spans="2:4" ht="12.75" x14ac:dyDescent="0.2">
      <c r="B2716" s="72"/>
      <c r="C2716" s="72"/>
      <c r="D2716" s="72"/>
    </row>
    <row r="2717" spans="2:4" ht="12.75" x14ac:dyDescent="0.2">
      <c r="B2717" s="72"/>
      <c r="C2717" s="72"/>
      <c r="D2717" s="72"/>
    </row>
    <row r="2718" spans="2:4" ht="12.75" x14ac:dyDescent="0.2">
      <c r="B2718" s="72"/>
      <c r="C2718" s="72"/>
      <c r="D2718" s="72"/>
    </row>
    <row r="2719" spans="2:4" ht="12.75" x14ac:dyDescent="0.2">
      <c r="B2719" s="72"/>
      <c r="C2719" s="72"/>
      <c r="D2719" s="72"/>
    </row>
    <row r="2720" spans="2:4" ht="12.75" x14ac:dyDescent="0.2">
      <c r="B2720" s="72"/>
      <c r="C2720" s="72"/>
      <c r="D2720" s="72"/>
    </row>
    <row r="2721" spans="2:4" ht="12.75" x14ac:dyDescent="0.2">
      <c r="B2721" s="72"/>
      <c r="C2721" s="72"/>
      <c r="D2721" s="72"/>
    </row>
    <row r="2722" spans="2:4" ht="12.75" x14ac:dyDescent="0.2">
      <c r="B2722" s="72"/>
      <c r="C2722" s="72"/>
      <c r="D2722" s="72"/>
    </row>
    <row r="2723" spans="2:4" ht="12.75" x14ac:dyDescent="0.2">
      <c r="B2723" s="72"/>
      <c r="C2723" s="72"/>
      <c r="D2723" s="72"/>
    </row>
    <row r="2724" spans="2:4" ht="12.75" x14ac:dyDescent="0.2">
      <c r="B2724" s="72"/>
      <c r="C2724" s="72"/>
      <c r="D2724" s="72"/>
    </row>
    <row r="2725" spans="2:4" ht="12.75" x14ac:dyDescent="0.2">
      <c r="B2725" s="72"/>
      <c r="C2725" s="72"/>
      <c r="D2725" s="72"/>
    </row>
    <row r="2726" spans="2:4" ht="12.75" x14ac:dyDescent="0.2">
      <c r="B2726" s="72"/>
      <c r="C2726" s="72"/>
      <c r="D2726" s="72"/>
    </row>
    <row r="2727" spans="2:4" ht="12.75" x14ac:dyDescent="0.2">
      <c r="B2727" s="72"/>
      <c r="C2727" s="72"/>
      <c r="D2727" s="72"/>
    </row>
    <row r="2728" spans="2:4" ht="12.75" x14ac:dyDescent="0.2">
      <c r="B2728" s="72"/>
      <c r="C2728" s="72"/>
      <c r="D2728" s="72"/>
    </row>
    <row r="2729" spans="2:4" ht="12.75" x14ac:dyDescent="0.2">
      <c r="B2729" s="72"/>
      <c r="C2729" s="72"/>
      <c r="D2729" s="72"/>
    </row>
    <row r="2730" spans="2:4" ht="12.75" x14ac:dyDescent="0.2">
      <c r="B2730" s="72"/>
      <c r="C2730" s="72"/>
      <c r="D2730" s="72"/>
    </row>
    <row r="2731" spans="2:4" ht="12.75" x14ac:dyDescent="0.2">
      <c r="B2731" s="72"/>
      <c r="C2731" s="72"/>
      <c r="D2731" s="72"/>
    </row>
    <row r="2732" spans="2:4" ht="12.75" x14ac:dyDescent="0.2">
      <c r="B2732" s="72"/>
      <c r="C2732" s="72"/>
      <c r="D2732" s="72"/>
    </row>
    <row r="2733" spans="2:4" ht="12.75" x14ac:dyDescent="0.2">
      <c r="B2733" s="72"/>
      <c r="C2733" s="72"/>
      <c r="D2733" s="72"/>
    </row>
    <row r="2734" spans="2:4" ht="12.75" x14ac:dyDescent="0.2">
      <c r="B2734" s="72"/>
      <c r="C2734" s="72"/>
      <c r="D2734" s="72"/>
    </row>
    <row r="2735" spans="2:4" ht="12.75" x14ac:dyDescent="0.2">
      <c r="B2735" s="72"/>
      <c r="C2735" s="72"/>
      <c r="D2735" s="72"/>
    </row>
    <row r="2736" spans="2:4" ht="12.75" x14ac:dyDescent="0.2">
      <c r="B2736" s="72"/>
      <c r="C2736" s="72"/>
      <c r="D2736" s="72"/>
    </row>
    <row r="2737" spans="2:4" ht="12.75" x14ac:dyDescent="0.2">
      <c r="B2737" s="72"/>
      <c r="C2737" s="72"/>
      <c r="D2737" s="72"/>
    </row>
    <row r="2738" spans="2:4" ht="12.75" x14ac:dyDescent="0.2">
      <c r="B2738" s="72"/>
      <c r="C2738" s="72"/>
      <c r="D2738" s="72"/>
    </row>
    <row r="2739" spans="2:4" ht="12.75" x14ac:dyDescent="0.2">
      <c r="B2739" s="72"/>
      <c r="C2739" s="72"/>
      <c r="D2739" s="72"/>
    </row>
    <row r="2740" spans="2:4" ht="12.75" x14ac:dyDescent="0.2">
      <c r="B2740" s="72"/>
      <c r="C2740" s="72"/>
      <c r="D2740" s="72"/>
    </row>
    <row r="2741" spans="2:4" ht="12.75" x14ac:dyDescent="0.2">
      <c r="B2741" s="72"/>
      <c r="C2741" s="72"/>
      <c r="D2741" s="72"/>
    </row>
    <row r="2742" spans="2:4" ht="12.75" x14ac:dyDescent="0.2">
      <c r="B2742" s="72"/>
      <c r="C2742" s="72"/>
      <c r="D2742" s="72"/>
    </row>
    <row r="2743" spans="2:4" ht="12.75" x14ac:dyDescent="0.2">
      <c r="B2743" s="72"/>
      <c r="C2743" s="72"/>
      <c r="D2743" s="72"/>
    </row>
    <row r="2744" spans="2:4" ht="12.75" x14ac:dyDescent="0.2">
      <c r="B2744" s="72"/>
      <c r="C2744" s="72"/>
      <c r="D2744" s="72"/>
    </row>
    <row r="2745" spans="2:4" ht="12.75" x14ac:dyDescent="0.2">
      <c r="B2745" s="72"/>
      <c r="C2745" s="72"/>
      <c r="D2745" s="72"/>
    </row>
    <row r="2746" spans="2:4" ht="12.75" x14ac:dyDescent="0.2">
      <c r="B2746" s="72"/>
      <c r="C2746" s="72"/>
      <c r="D2746" s="72"/>
    </row>
    <row r="2747" spans="2:4" ht="12.75" x14ac:dyDescent="0.2">
      <c r="B2747" s="72"/>
      <c r="C2747" s="72"/>
      <c r="D2747" s="72"/>
    </row>
    <row r="2748" spans="2:4" ht="12.75" x14ac:dyDescent="0.2">
      <c r="B2748" s="72"/>
      <c r="C2748" s="72"/>
      <c r="D2748" s="72"/>
    </row>
    <row r="2749" spans="2:4" ht="12.75" x14ac:dyDescent="0.2">
      <c r="B2749" s="72"/>
      <c r="C2749" s="72"/>
      <c r="D2749" s="72"/>
    </row>
    <row r="2750" spans="2:4" ht="12.75" x14ac:dyDescent="0.2">
      <c r="B2750" s="72"/>
      <c r="C2750" s="72"/>
      <c r="D2750" s="72"/>
    </row>
    <row r="2751" spans="2:4" ht="12.75" x14ac:dyDescent="0.2">
      <c r="B2751" s="72"/>
      <c r="C2751" s="72"/>
      <c r="D2751" s="72"/>
    </row>
    <row r="2752" spans="2:4" ht="12.75" x14ac:dyDescent="0.2">
      <c r="B2752" s="72"/>
      <c r="C2752" s="72"/>
      <c r="D2752" s="72"/>
    </row>
    <row r="2753" spans="2:4" ht="12.75" x14ac:dyDescent="0.2">
      <c r="B2753" s="72"/>
      <c r="C2753" s="72"/>
      <c r="D2753" s="72"/>
    </row>
    <row r="2754" spans="2:4" ht="12.75" x14ac:dyDescent="0.2">
      <c r="B2754" s="72"/>
      <c r="C2754" s="72"/>
      <c r="D2754" s="72"/>
    </row>
    <row r="2755" spans="2:4" ht="12.75" x14ac:dyDescent="0.2">
      <c r="B2755" s="72"/>
      <c r="C2755" s="72"/>
      <c r="D2755" s="72"/>
    </row>
    <row r="2756" spans="2:4" ht="12.75" x14ac:dyDescent="0.2">
      <c r="B2756" s="72"/>
      <c r="C2756" s="72"/>
      <c r="D2756" s="72"/>
    </row>
    <row r="2757" spans="2:4" ht="12.75" x14ac:dyDescent="0.2">
      <c r="B2757" s="72"/>
      <c r="C2757" s="72"/>
      <c r="D2757" s="72"/>
    </row>
    <row r="2758" spans="2:4" ht="12.75" x14ac:dyDescent="0.2">
      <c r="B2758" s="72"/>
      <c r="C2758" s="72"/>
      <c r="D2758" s="72"/>
    </row>
    <row r="2759" spans="2:4" ht="12.75" x14ac:dyDescent="0.2">
      <c r="B2759" s="72"/>
      <c r="C2759" s="72"/>
      <c r="D2759" s="72"/>
    </row>
    <row r="2760" spans="2:4" ht="12.75" x14ac:dyDescent="0.2">
      <c r="B2760" s="72"/>
      <c r="C2760" s="72"/>
      <c r="D2760" s="72"/>
    </row>
    <row r="2761" spans="2:4" ht="12.75" x14ac:dyDescent="0.2">
      <c r="B2761" s="72"/>
      <c r="C2761" s="72"/>
      <c r="D2761" s="72"/>
    </row>
    <row r="2762" spans="2:4" ht="12.75" x14ac:dyDescent="0.2">
      <c r="B2762" s="72"/>
      <c r="C2762" s="72"/>
      <c r="D2762" s="72"/>
    </row>
    <row r="2763" spans="2:4" ht="12.75" x14ac:dyDescent="0.2">
      <c r="B2763" s="72"/>
      <c r="C2763" s="72"/>
      <c r="D2763" s="72"/>
    </row>
    <row r="2764" spans="2:4" ht="12.75" x14ac:dyDescent="0.2">
      <c r="B2764" s="72"/>
      <c r="C2764" s="72"/>
      <c r="D2764" s="72"/>
    </row>
    <row r="2765" spans="2:4" ht="12.75" x14ac:dyDescent="0.2">
      <c r="B2765" s="72"/>
      <c r="C2765" s="72"/>
      <c r="D2765" s="72"/>
    </row>
    <row r="2766" spans="2:4" ht="12.75" x14ac:dyDescent="0.2">
      <c r="B2766" s="72"/>
      <c r="C2766" s="72"/>
      <c r="D2766" s="72"/>
    </row>
    <row r="2767" spans="2:4" ht="12.75" x14ac:dyDescent="0.2">
      <c r="B2767" s="72"/>
      <c r="C2767" s="72"/>
      <c r="D2767" s="72"/>
    </row>
    <row r="2768" spans="2:4" ht="12.75" x14ac:dyDescent="0.2">
      <c r="B2768" s="72"/>
      <c r="C2768" s="72"/>
      <c r="D2768" s="72"/>
    </row>
    <row r="2769" spans="2:4" ht="12.75" x14ac:dyDescent="0.2">
      <c r="B2769" s="72"/>
      <c r="C2769" s="72"/>
      <c r="D2769" s="72"/>
    </row>
    <row r="2770" spans="2:4" ht="12.75" x14ac:dyDescent="0.2">
      <c r="B2770" s="72"/>
      <c r="C2770" s="72"/>
      <c r="D2770" s="72"/>
    </row>
    <row r="2771" spans="2:4" ht="12.75" x14ac:dyDescent="0.2">
      <c r="B2771" s="72"/>
      <c r="C2771" s="72"/>
      <c r="D2771" s="72"/>
    </row>
    <row r="2772" spans="2:4" ht="12.75" x14ac:dyDescent="0.2">
      <c r="B2772" s="72"/>
      <c r="C2772" s="72"/>
      <c r="D2772" s="72"/>
    </row>
    <row r="2773" spans="2:4" ht="12.75" x14ac:dyDescent="0.2">
      <c r="B2773" s="72"/>
      <c r="C2773" s="72"/>
      <c r="D2773" s="72"/>
    </row>
    <row r="2774" spans="2:4" ht="12.75" x14ac:dyDescent="0.2">
      <c r="B2774" s="72"/>
      <c r="C2774" s="72"/>
      <c r="D2774" s="72"/>
    </row>
    <row r="2775" spans="2:4" ht="12.75" x14ac:dyDescent="0.2">
      <c r="B2775" s="72"/>
      <c r="C2775" s="72"/>
      <c r="D2775" s="72"/>
    </row>
    <row r="2776" spans="2:4" ht="12.75" x14ac:dyDescent="0.2">
      <c r="B2776" s="72"/>
      <c r="C2776" s="72"/>
      <c r="D2776" s="72"/>
    </row>
    <row r="2777" spans="2:4" ht="12.75" x14ac:dyDescent="0.2">
      <c r="B2777" s="72"/>
      <c r="C2777" s="72"/>
      <c r="D2777" s="72"/>
    </row>
    <row r="2778" spans="2:4" ht="12.75" x14ac:dyDescent="0.2">
      <c r="B2778" s="72"/>
      <c r="C2778" s="72"/>
      <c r="D2778" s="72"/>
    </row>
    <row r="2779" spans="2:4" ht="12.75" x14ac:dyDescent="0.2">
      <c r="B2779" s="72"/>
      <c r="C2779" s="72"/>
      <c r="D2779" s="72"/>
    </row>
    <row r="2780" spans="2:4" ht="12.75" x14ac:dyDescent="0.2">
      <c r="B2780" s="72"/>
      <c r="C2780" s="72"/>
      <c r="D2780" s="72"/>
    </row>
    <row r="2781" spans="2:4" ht="12.75" x14ac:dyDescent="0.2">
      <c r="B2781" s="72"/>
      <c r="C2781" s="72"/>
      <c r="D2781" s="72"/>
    </row>
    <row r="2782" spans="2:4" ht="12.75" x14ac:dyDescent="0.2">
      <c r="B2782" s="72"/>
      <c r="C2782" s="72"/>
      <c r="D2782" s="72"/>
    </row>
    <row r="2783" spans="2:4" ht="12.75" x14ac:dyDescent="0.2">
      <c r="B2783" s="72"/>
      <c r="C2783" s="72"/>
      <c r="D2783" s="72"/>
    </row>
    <row r="2784" spans="2:4" ht="12.75" x14ac:dyDescent="0.2">
      <c r="B2784" s="72"/>
      <c r="C2784" s="72"/>
      <c r="D2784" s="72"/>
    </row>
    <row r="2785" spans="2:4" ht="12.75" x14ac:dyDescent="0.2">
      <c r="B2785" s="72"/>
      <c r="C2785" s="72"/>
      <c r="D2785" s="72"/>
    </row>
    <row r="2786" spans="2:4" ht="12.75" x14ac:dyDescent="0.2">
      <c r="B2786" s="72"/>
      <c r="C2786" s="72"/>
      <c r="D2786" s="72"/>
    </row>
    <row r="2787" spans="2:4" ht="12.75" x14ac:dyDescent="0.2">
      <c r="B2787" s="72"/>
      <c r="C2787" s="72"/>
      <c r="D2787" s="72"/>
    </row>
    <row r="2788" spans="2:4" ht="12.75" x14ac:dyDescent="0.2">
      <c r="B2788" s="72"/>
      <c r="C2788" s="72"/>
      <c r="D2788" s="72"/>
    </row>
    <row r="2789" spans="2:4" ht="12.75" x14ac:dyDescent="0.2">
      <c r="B2789" s="72"/>
      <c r="C2789" s="72"/>
      <c r="D2789" s="72"/>
    </row>
    <row r="2790" spans="2:4" ht="12.75" x14ac:dyDescent="0.2">
      <c r="B2790" s="72"/>
      <c r="C2790" s="72"/>
      <c r="D2790" s="72"/>
    </row>
    <row r="2791" spans="2:4" ht="12.75" x14ac:dyDescent="0.2">
      <c r="B2791" s="72"/>
      <c r="C2791" s="72"/>
      <c r="D2791" s="72"/>
    </row>
    <row r="2792" spans="2:4" ht="12.75" x14ac:dyDescent="0.2">
      <c r="B2792" s="72"/>
      <c r="C2792" s="72"/>
      <c r="D2792" s="72"/>
    </row>
    <row r="2793" spans="2:4" ht="12.75" x14ac:dyDescent="0.2">
      <c r="B2793" s="72"/>
      <c r="C2793" s="72"/>
      <c r="D2793" s="72"/>
    </row>
    <row r="2794" spans="2:4" ht="12.75" x14ac:dyDescent="0.2">
      <c r="B2794" s="72"/>
      <c r="C2794" s="72"/>
      <c r="D2794" s="72"/>
    </row>
    <row r="2795" spans="2:4" ht="12.75" x14ac:dyDescent="0.2">
      <c r="B2795" s="72"/>
      <c r="C2795" s="72"/>
      <c r="D2795" s="72"/>
    </row>
    <row r="2796" spans="2:4" ht="12.75" x14ac:dyDescent="0.2">
      <c r="B2796" s="72"/>
      <c r="C2796" s="72"/>
      <c r="D2796" s="72"/>
    </row>
    <row r="2797" spans="2:4" ht="12.75" x14ac:dyDescent="0.2">
      <c r="B2797" s="72"/>
      <c r="C2797" s="72"/>
      <c r="D2797" s="72"/>
    </row>
    <row r="2798" spans="2:4" ht="12.75" x14ac:dyDescent="0.2">
      <c r="B2798" s="72"/>
      <c r="C2798" s="72"/>
      <c r="D2798" s="72"/>
    </row>
    <row r="2799" spans="2:4" ht="12.75" x14ac:dyDescent="0.2">
      <c r="B2799" s="72"/>
      <c r="C2799" s="72"/>
      <c r="D2799" s="72"/>
    </row>
    <row r="2800" spans="2:4" ht="12.75" x14ac:dyDescent="0.2">
      <c r="B2800" s="72"/>
      <c r="C2800" s="72"/>
      <c r="D2800" s="72"/>
    </row>
    <row r="2801" spans="2:4" ht="12.75" x14ac:dyDescent="0.2">
      <c r="B2801" s="72"/>
      <c r="C2801" s="72"/>
      <c r="D2801" s="72"/>
    </row>
    <row r="2802" spans="2:4" ht="12.75" x14ac:dyDescent="0.2">
      <c r="B2802" s="72"/>
      <c r="C2802" s="72"/>
      <c r="D2802" s="72"/>
    </row>
    <row r="2803" spans="2:4" ht="12.75" x14ac:dyDescent="0.2">
      <c r="B2803" s="72"/>
      <c r="C2803" s="72"/>
      <c r="D2803" s="72"/>
    </row>
    <row r="2804" spans="2:4" ht="12.75" x14ac:dyDescent="0.2">
      <c r="B2804" s="72"/>
      <c r="C2804" s="72"/>
      <c r="D2804" s="72"/>
    </row>
    <row r="2805" spans="2:4" ht="12.75" x14ac:dyDescent="0.2">
      <c r="B2805" s="72"/>
      <c r="C2805" s="72"/>
      <c r="D2805" s="72"/>
    </row>
    <row r="2806" spans="2:4" ht="12.75" x14ac:dyDescent="0.2">
      <c r="B2806" s="72"/>
      <c r="C2806" s="72"/>
      <c r="D2806" s="72"/>
    </row>
    <row r="2807" spans="2:4" ht="12.75" x14ac:dyDescent="0.2">
      <c r="B2807" s="72"/>
      <c r="C2807" s="72"/>
      <c r="D2807" s="72"/>
    </row>
    <row r="2808" spans="2:4" ht="12.75" x14ac:dyDescent="0.2">
      <c r="B2808" s="72"/>
      <c r="C2808" s="72"/>
      <c r="D2808" s="72"/>
    </row>
    <row r="2809" spans="2:4" ht="12.75" x14ac:dyDescent="0.2">
      <c r="B2809" s="72"/>
      <c r="C2809" s="72"/>
      <c r="D2809" s="72"/>
    </row>
    <row r="2810" spans="2:4" ht="12.75" x14ac:dyDescent="0.2">
      <c r="B2810" s="72"/>
      <c r="C2810" s="72"/>
      <c r="D2810" s="72"/>
    </row>
    <row r="2811" spans="2:4" ht="12.75" x14ac:dyDescent="0.2">
      <c r="B2811" s="72"/>
      <c r="C2811" s="72"/>
      <c r="D2811" s="72"/>
    </row>
    <row r="2812" spans="2:4" ht="12.75" x14ac:dyDescent="0.2">
      <c r="B2812" s="72"/>
      <c r="C2812" s="72"/>
      <c r="D2812" s="72"/>
    </row>
    <row r="2813" spans="2:4" ht="12.75" x14ac:dyDescent="0.2">
      <c r="B2813" s="72"/>
      <c r="C2813" s="72"/>
      <c r="D2813" s="72"/>
    </row>
    <row r="2814" spans="2:4" ht="12.75" x14ac:dyDescent="0.2">
      <c r="B2814" s="72"/>
      <c r="C2814" s="72"/>
      <c r="D2814" s="72"/>
    </row>
    <row r="2815" spans="2:4" ht="12.75" x14ac:dyDescent="0.2">
      <c r="B2815" s="72"/>
      <c r="C2815" s="72"/>
      <c r="D2815" s="72"/>
    </row>
    <row r="2816" spans="2:4" ht="12.75" x14ac:dyDescent="0.2">
      <c r="B2816" s="72"/>
      <c r="C2816" s="72"/>
      <c r="D2816" s="72"/>
    </row>
    <row r="2817" spans="2:4" ht="12.75" x14ac:dyDescent="0.2">
      <c r="B2817" s="72"/>
      <c r="C2817" s="72"/>
      <c r="D2817" s="72"/>
    </row>
    <row r="2818" spans="2:4" ht="12.75" x14ac:dyDescent="0.2">
      <c r="B2818" s="72"/>
      <c r="C2818" s="72"/>
      <c r="D2818" s="72"/>
    </row>
    <row r="2819" spans="2:4" ht="12.75" x14ac:dyDescent="0.2">
      <c r="B2819" s="72"/>
      <c r="C2819" s="72"/>
      <c r="D2819" s="72"/>
    </row>
    <row r="2820" spans="2:4" ht="12.75" x14ac:dyDescent="0.2">
      <c r="B2820" s="72"/>
      <c r="C2820" s="72"/>
      <c r="D2820" s="72"/>
    </row>
    <row r="2821" spans="2:4" ht="12.75" x14ac:dyDescent="0.2">
      <c r="B2821" s="72"/>
      <c r="C2821" s="72"/>
      <c r="D2821" s="72"/>
    </row>
    <row r="2822" spans="2:4" ht="12.75" x14ac:dyDescent="0.2">
      <c r="B2822" s="72"/>
      <c r="C2822" s="72"/>
      <c r="D2822" s="72"/>
    </row>
    <row r="2823" spans="2:4" ht="12.75" x14ac:dyDescent="0.2">
      <c r="B2823" s="72"/>
      <c r="C2823" s="72"/>
      <c r="D2823" s="72"/>
    </row>
    <row r="2824" spans="2:4" ht="12.75" x14ac:dyDescent="0.2">
      <c r="B2824" s="72"/>
      <c r="C2824" s="72"/>
      <c r="D2824" s="72"/>
    </row>
    <row r="2825" spans="2:4" ht="12.75" x14ac:dyDescent="0.2">
      <c r="B2825" s="72"/>
      <c r="C2825" s="72"/>
      <c r="D2825" s="72"/>
    </row>
    <row r="2826" spans="2:4" ht="12.75" x14ac:dyDescent="0.2">
      <c r="B2826" s="72"/>
      <c r="C2826" s="72"/>
      <c r="D2826" s="72"/>
    </row>
    <row r="2827" spans="2:4" ht="12.75" x14ac:dyDescent="0.2">
      <c r="B2827" s="72"/>
      <c r="C2827" s="72"/>
      <c r="D2827" s="72"/>
    </row>
    <row r="2828" spans="2:4" ht="12.75" x14ac:dyDescent="0.2">
      <c r="B2828" s="72"/>
      <c r="C2828" s="72"/>
      <c r="D2828" s="72"/>
    </row>
    <row r="2829" spans="2:4" ht="12.75" x14ac:dyDescent="0.2">
      <c r="B2829" s="72"/>
      <c r="C2829" s="72"/>
      <c r="D2829" s="72"/>
    </row>
    <row r="2830" spans="2:4" ht="12.75" x14ac:dyDescent="0.2">
      <c r="B2830" s="72"/>
      <c r="C2830" s="72"/>
      <c r="D2830" s="72"/>
    </row>
    <row r="2831" spans="2:4" ht="12.75" x14ac:dyDescent="0.2">
      <c r="B2831" s="72"/>
      <c r="C2831" s="72"/>
      <c r="D2831" s="72"/>
    </row>
    <row r="2832" spans="2:4" ht="12.75" x14ac:dyDescent="0.2">
      <c r="B2832" s="72"/>
      <c r="C2832" s="72"/>
      <c r="D2832" s="72"/>
    </row>
    <row r="2833" spans="2:4" ht="12.75" x14ac:dyDescent="0.2">
      <c r="B2833" s="72"/>
      <c r="C2833" s="72"/>
      <c r="D2833" s="72"/>
    </row>
    <row r="2834" spans="2:4" ht="12.75" x14ac:dyDescent="0.2">
      <c r="B2834" s="72"/>
      <c r="C2834" s="72"/>
      <c r="D2834" s="72"/>
    </row>
    <row r="2835" spans="2:4" ht="12.75" x14ac:dyDescent="0.2">
      <c r="B2835" s="72"/>
      <c r="C2835" s="72"/>
      <c r="D2835" s="72"/>
    </row>
    <row r="2836" spans="2:4" ht="12.75" x14ac:dyDescent="0.2">
      <c r="B2836" s="72"/>
      <c r="C2836" s="72"/>
      <c r="D2836" s="72"/>
    </row>
    <row r="2837" spans="2:4" ht="12.75" x14ac:dyDescent="0.2">
      <c r="B2837" s="72"/>
      <c r="C2837" s="72"/>
      <c r="D2837" s="72"/>
    </row>
    <row r="2838" spans="2:4" ht="12.75" x14ac:dyDescent="0.2">
      <c r="B2838" s="72"/>
      <c r="C2838" s="72"/>
      <c r="D2838" s="72"/>
    </row>
    <row r="2839" spans="2:4" ht="12.75" x14ac:dyDescent="0.2">
      <c r="B2839" s="72"/>
      <c r="C2839" s="72"/>
      <c r="D2839" s="72"/>
    </row>
    <row r="2840" spans="2:4" ht="12.75" x14ac:dyDescent="0.2">
      <c r="B2840" s="72"/>
      <c r="C2840" s="72"/>
      <c r="D2840" s="72"/>
    </row>
    <row r="2841" spans="2:4" ht="12.75" x14ac:dyDescent="0.2">
      <c r="B2841" s="72"/>
      <c r="C2841" s="72"/>
      <c r="D2841" s="72"/>
    </row>
    <row r="2842" spans="2:4" ht="12.75" x14ac:dyDescent="0.2">
      <c r="B2842" s="72"/>
      <c r="C2842" s="72"/>
      <c r="D2842" s="72"/>
    </row>
    <row r="2843" spans="2:4" ht="12.75" x14ac:dyDescent="0.2">
      <c r="B2843" s="72"/>
      <c r="C2843" s="72"/>
      <c r="D2843" s="72"/>
    </row>
    <row r="2844" spans="2:4" ht="12.75" x14ac:dyDescent="0.2">
      <c r="B2844" s="72"/>
      <c r="C2844" s="72"/>
      <c r="D2844" s="72"/>
    </row>
    <row r="2845" spans="2:4" ht="12.75" x14ac:dyDescent="0.2">
      <c r="B2845" s="72"/>
      <c r="C2845" s="72"/>
      <c r="D2845" s="72"/>
    </row>
    <row r="2846" spans="2:4" ht="12.75" x14ac:dyDescent="0.2">
      <c r="B2846" s="72"/>
      <c r="C2846" s="72"/>
      <c r="D2846" s="72"/>
    </row>
    <row r="2847" spans="2:4" ht="12.75" x14ac:dyDescent="0.2">
      <c r="B2847" s="72"/>
      <c r="C2847" s="72"/>
      <c r="D2847" s="72"/>
    </row>
    <row r="2848" spans="2:4" ht="12.75" x14ac:dyDescent="0.2">
      <c r="B2848" s="72"/>
      <c r="C2848" s="72"/>
      <c r="D2848" s="72"/>
    </row>
    <row r="2849" spans="2:4" ht="12.75" x14ac:dyDescent="0.2">
      <c r="B2849" s="72"/>
      <c r="C2849" s="72"/>
      <c r="D2849" s="72"/>
    </row>
    <row r="2850" spans="2:4" ht="12.75" x14ac:dyDescent="0.2">
      <c r="B2850" s="72"/>
      <c r="C2850" s="72"/>
      <c r="D2850" s="72"/>
    </row>
    <row r="2851" spans="2:4" ht="12.75" x14ac:dyDescent="0.2">
      <c r="B2851" s="72"/>
      <c r="C2851" s="72"/>
      <c r="D2851" s="72"/>
    </row>
    <row r="2852" spans="2:4" ht="12.75" x14ac:dyDescent="0.2">
      <c r="B2852" s="72"/>
      <c r="C2852" s="72"/>
      <c r="D2852" s="72"/>
    </row>
    <row r="2853" spans="2:4" ht="12.75" x14ac:dyDescent="0.2">
      <c r="B2853" s="72"/>
      <c r="C2853" s="72"/>
      <c r="D2853" s="72"/>
    </row>
    <row r="2854" spans="2:4" ht="12.75" x14ac:dyDescent="0.2">
      <c r="B2854" s="72"/>
      <c r="C2854" s="72"/>
      <c r="D2854" s="72"/>
    </row>
    <row r="2855" spans="2:4" ht="12.75" x14ac:dyDescent="0.2">
      <c r="B2855" s="72"/>
      <c r="C2855" s="72"/>
      <c r="D2855" s="72"/>
    </row>
    <row r="2856" spans="2:4" ht="12.75" x14ac:dyDescent="0.2">
      <c r="B2856" s="72"/>
      <c r="C2856" s="72"/>
      <c r="D2856" s="72"/>
    </row>
    <row r="2857" spans="2:4" ht="12.75" x14ac:dyDescent="0.2">
      <c r="B2857" s="72"/>
      <c r="C2857" s="72"/>
      <c r="D2857" s="72"/>
    </row>
    <row r="2858" spans="2:4" ht="12.75" x14ac:dyDescent="0.2">
      <c r="B2858" s="72"/>
      <c r="C2858" s="72"/>
      <c r="D2858" s="72"/>
    </row>
    <row r="2859" spans="2:4" ht="12.75" x14ac:dyDescent="0.2">
      <c r="B2859" s="72"/>
      <c r="C2859" s="72"/>
      <c r="D2859" s="72"/>
    </row>
    <row r="2860" spans="2:4" ht="12.75" x14ac:dyDescent="0.2">
      <c r="B2860" s="72"/>
      <c r="C2860" s="72"/>
      <c r="D2860" s="72"/>
    </row>
    <row r="2861" spans="2:4" ht="12.75" x14ac:dyDescent="0.2">
      <c r="B2861" s="72"/>
      <c r="C2861" s="72"/>
      <c r="D2861" s="72"/>
    </row>
    <row r="2862" spans="2:4" ht="12.75" x14ac:dyDescent="0.2">
      <c r="B2862" s="72"/>
      <c r="C2862" s="72"/>
      <c r="D2862" s="72"/>
    </row>
    <row r="2863" spans="2:4" ht="12.75" x14ac:dyDescent="0.2">
      <c r="B2863" s="72"/>
      <c r="C2863" s="72"/>
      <c r="D2863" s="72"/>
    </row>
    <row r="2864" spans="2:4" ht="12.75" x14ac:dyDescent="0.2">
      <c r="B2864" s="72"/>
      <c r="C2864" s="72"/>
      <c r="D2864" s="72"/>
    </row>
    <row r="2865" spans="2:4" ht="12.75" x14ac:dyDescent="0.2">
      <c r="B2865" s="72"/>
      <c r="C2865" s="72"/>
      <c r="D2865" s="72"/>
    </row>
    <row r="2866" spans="2:4" ht="12.75" x14ac:dyDescent="0.2">
      <c r="B2866" s="72"/>
      <c r="C2866" s="72"/>
      <c r="D2866" s="72"/>
    </row>
    <row r="2867" spans="2:4" ht="12.75" x14ac:dyDescent="0.2">
      <c r="B2867" s="72"/>
      <c r="C2867" s="72"/>
      <c r="D2867" s="72"/>
    </row>
    <row r="2868" spans="2:4" ht="12.75" x14ac:dyDescent="0.2">
      <c r="B2868" s="72"/>
      <c r="C2868" s="72"/>
      <c r="D2868" s="72"/>
    </row>
    <row r="2869" spans="2:4" ht="12.75" x14ac:dyDescent="0.2">
      <c r="B2869" s="72"/>
      <c r="C2869" s="72"/>
      <c r="D2869" s="72"/>
    </row>
    <row r="2870" spans="2:4" ht="12.75" x14ac:dyDescent="0.2">
      <c r="B2870" s="72"/>
      <c r="C2870" s="72"/>
      <c r="D2870" s="72"/>
    </row>
    <row r="2871" spans="2:4" ht="12.75" x14ac:dyDescent="0.2">
      <c r="B2871" s="72"/>
      <c r="C2871" s="72"/>
      <c r="D2871" s="72"/>
    </row>
    <row r="2872" spans="2:4" ht="12.75" x14ac:dyDescent="0.2">
      <c r="B2872" s="72"/>
      <c r="C2872" s="72"/>
      <c r="D2872" s="72"/>
    </row>
    <row r="2873" spans="2:4" ht="12.75" x14ac:dyDescent="0.2">
      <c r="B2873" s="72"/>
      <c r="C2873" s="72"/>
      <c r="D2873" s="72"/>
    </row>
    <row r="2874" spans="2:4" ht="12.75" x14ac:dyDescent="0.2">
      <c r="B2874" s="72"/>
      <c r="C2874" s="72"/>
      <c r="D2874" s="72"/>
    </row>
    <row r="2875" spans="2:4" ht="12.75" x14ac:dyDescent="0.2">
      <c r="B2875" s="72"/>
      <c r="C2875" s="72"/>
      <c r="D2875" s="72"/>
    </row>
    <row r="2876" spans="2:4" ht="12.75" x14ac:dyDescent="0.2">
      <c r="B2876" s="72"/>
      <c r="C2876" s="72"/>
      <c r="D2876" s="72"/>
    </row>
    <row r="2877" spans="2:4" ht="12.75" x14ac:dyDescent="0.2">
      <c r="B2877" s="72"/>
      <c r="C2877" s="72"/>
      <c r="D2877" s="72"/>
    </row>
    <row r="2878" spans="2:4" ht="12.75" x14ac:dyDescent="0.2">
      <c r="B2878" s="72"/>
      <c r="C2878" s="72"/>
      <c r="D2878" s="72"/>
    </row>
    <row r="2879" spans="2:4" ht="12.75" x14ac:dyDescent="0.2">
      <c r="B2879" s="72"/>
      <c r="C2879" s="72"/>
      <c r="D2879" s="72"/>
    </row>
    <row r="2880" spans="2:4" ht="12.75" x14ac:dyDescent="0.2">
      <c r="B2880" s="72"/>
      <c r="C2880" s="72"/>
      <c r="D2880" s="72"/>
    </row>
    <row r="2881" spans="2:4" ht="12.75" x14ac:dyDescent="0.2">
      <c r="B2881" s="72"/>
      <c r="C2881" s="72"/>
      <c r="D2881" s="72"/>
    </row>
    <row r="2882" spans="2:4" ht="12.75" x14ac:dyDescent="0.2">
      <c r="B2882" s="72"/>
      <c r="C2882" s="72"/>
      <c r="D2882" s="72"/>
    </row>
    <row r="2883" spans="2:4" ht="12.75" x14ac:dyDescent="0.2">
      <c r="B2883" s="72"/>
      <c r="C2883" s="72"/>
      <c r="D2883" s="72"/>
    </row>
    <row r="2884" spans="2:4" ht="12.75" x14ac:dyDescent="0.2">
      <c r="B2884" s="72"/>
      <c r="C2884" s="72"/>
      <c r="D2884" s="72"/>
    </row>
    <row r="2885" spans="2:4" ht="12.75" x14ac:dyDescent="0.2">
      <c r="B2885" s="72"/>
      <c r="C2885" s="72"/>
      <c r="D2885" s="72"/>
    </row>
    <row r="2886" spans="2:4" ht="12.75" x14ac:dyDescent="0.2">
      <c r="B2886" s="72"/>
      <c r="C2886" s="72"/>
      <c r="D2886" s="72"/>
    </row>
    <row r="2887" spans="2:4" ht="12.75" x14ac:dyDescent="0.2">
      <c r="B2887" s="72"/>
      <c r="C2887" s="72"/>
      <c r="D2887" s="72"/>
    </row>
    <row r="2888" spans="2:4" ht="12.75" x14ac:dyDescent="0.2">
      <c r="B2888" s="72"/>
      <c r="C2888" s="72"/>
      <c r="D2888" s="72"/>
    </row>
    <row r="2889" spans="2:4" ht="12.75" x14ac:dyDescent="0.2">
      <c r="B2889" s="72"/>
      <c r="C2889" s="72"/>
      <c r="D2889" s="72"/>
    </row>
    <row r="2890" spans="2:4" ht="12.75" x14ac:dyDescent="0.2">
      <c r="B2890" s="72"/>
      <c r="C2890" s="72"/>
      <c r="D2890" s="72"/>
    </row>
    <row r="2891" spans="2:4" ht="12.75" x14ac:dyDescent="0.2">
      <c r="B2891" s="72"/>
      <c r="C2891" s="72"/>
      <c r="D2891" s="72"/>
    </row>
    <row r="2892" spans="2:4" ht="12.75" x14ac:dyDescent="0.2">
      <c r="B2892" s="72"/>
      <c r="C2892" s="72"/>
      <c r="D2892" s="72"/>
    </row>
    <row r="2893" spans="2:4" ht="12.75" x14ac:dyDescent="0.2">
      <c r="B2893" s="72"/>
      <c r="C2893" s="72"/>
      <c r="D2893" s="72"/>
    </row>
    <row r="2894" spans="2:4" ht="12.75" x14ac:dyDescent="0.2">
      <c r="B2894" s="72"/>
      <c r="C2894" s="72"/>
      <c r="D2894" s="72"/>
    </row>
    <row r="2895" spans="2:4" ht="12.75" x14ac:dyDescent="0.2">
      <c r="B2895" s="72"/>
      <c r="C2895" s="72"/>
      <c r="D2895" s="72"/>
    </row>
    <row r="2896" spans="2:4" ht="12.75" x14ac:dyDescent="0.2">
      <c r="B2896" s="72"/>
      <c r="C2896" s="72"/>
      <c r="D2896" s="72"/>
    </row>
    <row r="2897" spans="2:4" ht="12.75" x14ac:dyDescent="0.2">
      <c r="B2897" s="72"/>
      <c r="C2897" s="72"/>
      <c r="D2897" s="72"/>
    </row>
    <row r="2898" spans="2:4" ht="12.75" x14ac:dyDescent="0.2">
      <c r="B2898" s="72"/>
      <c r="C2898" s="72"/>
      <c r="D2898" s="72"/>
    </row>
    <row r="2899" spans="2:4" ht="12.75" x14ac:dyDescent="0.2">
      <c r="B2899" s="72"/>
      <c r="C2899" s="72"/>
      <c r="D2899" s="72"/>
    </row>
    <row r="2900" spans="2:4" ht="12.75" x14ac:dyDescent="0.2">
      <c r="B2900" s="72"/>
      <c r="C2900" s="72"/>
      <c r="D2900" s="72"/>
    </row>
    <row r="2901" spans="2:4" ht="12.75" x14ac:dyDescent="0.2">
      <c r="B2901" s="72"/>
      <c r="C2901" s="72"/>
      <c r="D2901" s="72"/>
    </row>
    <row r="2902" spans="2:4" ht="12.75" x14ac:dyDescent="0.2">
      <c r="B2902" s="72"/>
      <c r="C2902" s="72"/>
      <c r="D2902" s="72"/>
    </row>
    <row r="2903" spans="2:4" ht="12.75" x14ac:dyDescent="0.2">
      <c r="B2903" s="72"/>
      <c r="C2903" s="72"/>
      <c r="D2903" s="72"/>
    </row>
    <row r="2904" spans="2:4" ht="12.75" x14ac:dyDescent="0.2">
      <c r="B2904" s="72"/>
      <c r="C2904" s="72"/>
      <c r="D2904" s="72"/>
    </row>
    <row r="2905" spans="2:4" ht="12.75" x14ac:dyDescent="0.2">
      <c r="B2905" s="72"/>
      <c r="C2905" s="72"/>
      <c r="D2905" s="72"/>
    </row>
    <row r="2906" spans="2:4" ht="12.75" x14ac:dyDescent="0.2">
      <c r="B2906" s="72"/>
      <c r="C2906" s="72"/>
      <c r="D2906" s="72"/>
    </row>
    <row r="2907" spans="2:4" ht="12.75" x14ac:dyDescent="0.2">
      <c r="B2907" s="72"/>
      <c r="C2907" s="72"/>
      <c r="D2907" s="72"/>
    </row>
    <row r="2908" spans="2:4" ht="12.75" x14ac:dyDescent="0.2">
      <c r="B2908" s="72"/>
      <c r="C2908" s="72"/>
      <c r="D2908" s="72"/>
    </row>
    <row r="2909" spans="2:4" ht="12.75" x14ac:dyDescent="0.2">
      <c r="B2909" s="72"/>
      <c r="C2909" s="72"/>
      <c r="D2909" s="72"/>
    </row>
    <row r="2910" spans="2:4" ht="12.75" x14ac:dyDescent="0.2">
      <c r="B2910" s="72"/>
      <c r="C2910" s="72"/>
      <c r="D2910" s="72"/>
    </row>
    <row r="2911" spans="2:4" ht="12.75" x14ac:dyDescent="0.2">
      <c r="B2911" s="72"/>
      <c r="C2911" s="72"/>
      <c r="D2911" s="72"/>
    </row>
    <row r="2912" spans="2:4" ht="12.75" x14ac:dyDescent="0.2">
      <c r="B2912" s="72"/>
      <c r="C2912" s="72"/>
      <c r="D2912" s="72"/>
    </row>
    <row r="2913" spans="2:4" ht="12.75" x14ac:dyDescent="0.2">
      <c r="B2913" s="72"/>
      <c r="C2913" s="72"/>
      <c r="D2913" s="72"/>
    </row>
    <row r="2914" spans="2:4" ht="12.75" x14ac:dyDescent="0.2">
      <c r="B2914" s="72"/>
      <c r="C2914" s="72"/>
      <c r="D2914" s="72"/>
    </row>
    <row r="2915" spans="2:4" ht="12.75" x14ac:dyDescent="0.2">
      <c r="B2915" s="72"/>
      <c r="C2915" s="72"/>
      <c r="D2915" s="72"/>
    </row>
    <row r="2916" spans="2:4" ht="12.75" x14ac:dyDescent="0.2">
      <c r="B2916" s="72"/>
      <c r="C2916" s="72"/>
      <c r="D2916" s="72"/>
    </row>
    <row r="2917" spans="2:4" ht="12.75" x14ac:dyDescent="0.2">
      <c r="B2917" s="72"/>
      <c r="C2917" s="72"/>
      <c r="D2917" s="72"/>
    </row>
    <row r="2918" spans="2:4" ht="12.75" x14ac:dyDescent="0.2">
      <c r="B2918" s="72"/>
      <c r="C2918" s="72"/>
      <c r="D2918" s="72"/>
    </row>
    <row r="2919" spans="2:4" ht="12.75" x14ac:dyDescent="0.2">
      <c r="B2919" s="72"/>
      <c r="C2919" s="72"/>
      <c r="D2919" s="72"/>
    </row>
    <row r="2920" spans="2:4" ht="12.75" x14ac:dyDescent="0.2">
      <c r="B2920" s="72"/>
      <c r="C2920" s="72"/>
      <c r="D2920" s="72"/>
    </row>
    <row r="2921" spans="2:4" ht="12.75" x14ac:dyDescent="0.2">
      <c r="B2921" s="72"/>
      <c r="C2921" s="72"/>
      <c r="D2921" s="72"/>
    </row>
    <row r="2922" spans="2:4" ht="12.75" x14ac:dyDescent="0.2">
      <c r="B2922" s="72"/>
      <c r="C2922" s="72"/>
      <c r="D2922" s="72"/>
    </row>
    <row r="2923" spans="2:4" ht="12.75" x14ac:dyDescent="0.2">
      <c r="B2923" s="72"/>
      <c r="C2923" s="72"/>
      <c r="D2923" s="72"/>
    </row>
    <row r="2924" spans="2:4" ht="12.75" x14ac:dyDescent="0.2">
      <c r="B2924" s="72"/>
      <c r="C2924" s="72"/>
      <c r="D2924" s="72"/>
    </row>
    <row r="2925" spans="2:4" ht="12.75" x14ac:dyDescent="0.2">
      <c r="B2925" s="72"/>
      <c r="C2925" s="72"/>
      <c r="D2925" s="72"/>
    </row>
    <row r="2926" spans="2:4" ht="12.75" x14ac:dyDescent="0.2">
      <c r="B2926" s="72"/>
      <c r="C2926" s="72"/>
      <c r="D2926" s="72"/>
    </row>
    <row r="2927" spans="2:4" ht="12.75" x14ac:dyDescent="0.2">
      <c r="B2927" s="72"/>
      <c r="C2927" s="72"/>
      <c r="D2927" s="72"/>
    </row>
    <row r="2928" spans="2:4" ht="12.75" x14ac:dyDescent="0.2">
      <c r="B2928" s="72"/>
      <c r="C2928" s="72"/>
      <c r="D2928" s="72"/>
    </row>
    <row r="2929" spans="2:4" ht="12.75" x14ac:dyDescent="0.2">
      <c r="B2929" s="72"/>
      <c r="C2929" s="72"/>
      <c r="D2929" s="72"/>
    </row>
    <row r="2930" spans="2:4" ht="12.75" x14ac:dyDescent="0.2">
      <c r="B2930" s="72"/>
      <c r="C2930" s="72"/>
      <c r="D2930" s="72"/>
    </row>
    <row r="2931" spans="2:4" ht="12.75" x14ac:dyDescent="0.2">
      <c r="B2931" s="72"/>
      <c r="C2931" s="72"/>
      <c r="D2931" s="72"/>
    </row>
    <row r="2932" spans="2:4" ht="12.75" x14ac:dyDescent="0.2">
      <c r="B2932" s="72"/>
      <c r="C2932" s="72"/>
      <c r="D2932" s="72"/>
    </row>
    <row r="2933" spans="2:4" ht="12.75" x14ac:dyDescent="0.2">
      <c r="B2933" s="72"/>
      <c r="C2933" s="72"/>
      <c r="D2933" s="72"/>
    </row>
    <row r="2934" spans="2:4" ht="12.75" x14ac:dyDescent="0.2">
      <c r="B2934" s="72"/>
      <c r="C2934" s="72"/>
      <c r="D2934" s="72"/>
    </row>
    <row r="2935" spans="2:4" ht="12.75" x14ac:dyDescent="0.2">
      <c r="B2935" s="72"/>
      <c r="C2935" s="72"/>
      <c r="D2935" s="72"/>
    </row>
    <row r="2936" spans="2:4" ht="12.75" x14ac:dyDescent="0.2">
      <c r="B2936" s="72"/>
      <c r="C2936" s="72"/>
      <c r="D2936" s="72"/>
    </row>
    <row r="2937" spans="2:4" ht="12.75" x14ac:dyDescent="0.2">
      <c r="B2937" s="72"/>
      <c r="C2937" s="72"/>
      <c r="D2937" s="72"/>
    </row>
    <row r="2938" spans="2:4" ht="12.75" x14ac:dyDescent="0.2">
      <c r="B2938" s="72"/>
      <c r="C2938" s="72"/>
      <c r="D2938" s="72"/>
    </row>
    <row r="2939" spans="2:4" ht="12.75" x14ac:dyDescent="0.2">
      <c r="B2939" s="72"/>
      <c r="C2939" s="72"/>
      <c r="D2939" s="72"/>
    </row>
    <row r="2940" spans="2:4" ht="12.75" x14ac:dyDescent="0.2">
      <c r="B2940" s="72"/>
      <c r="C2940" s="72"/>
      <c r="D2940" s="72"/>
    </row>
    <row r="2941" spans="2:4" ht="12.75" x14ac:dyDescent="0.2">
      <c r="B2941" s="72"/>
      <c r="C2941" s="72"/>
      <c r="D2941" s="72"/>
    </row>
    <row r="2942" spans="2:4" ht="12.75" x14ac:dyDescent="0.2">
      <c r="B2942" s="72"/>
      <c r="C2942" s="72"/>
      <c r="D2942" s="72"/>
    </row>
    <row r="2943" spans="2:4" ht="12.75" x14ac:dyDescent="0.2">
      <c r="B2943" s="72"/>
      <c r="C2943" s="72"/>
      <c r="D2943" s="72"/>
    </row>
    <row r="2944" spans="2:4" ht="12.75" x14ac:dyDescent="0.2">
      <c r="B2944" s="72"/>
      <c r="C2944" s="72"/>
      <c r="D2944" s="72"/>
    </row>
    <row r="2945" spans="2:4" ht="12.75" x14ac:dyDescent="0.2">
      <c r="B2945" s="72"/>
      <c r="C2945" s="72"/>
      <c r="D2945" s="72"/>
    </row>
    <row r="2946" spans="2:4" ht="12.75" x14ac:dyDescent="0.2">
      <c r="B2946" s="72"/>
      <c r="C2946" s="72"/>
      <c r="D2946" s="72"/>
    </row>
    <row r="2947" spans="2:4" ht="12.75" x14ac:dyDescent="0.2">
      <c r="B2947" s="72"/>
      <c r="C2947" s="72"/>
      <c r="D2947" s="72"/>
    </row>
    <row r="2948" spans="2:4" ht="12.75" x14ac:dyDescent="0.2">
      <c r="B2948" s="72"/>
      <c r="C2948" s="72"/>
      <c r="D2948" s="72"/>
    </row>
    <row r="2949" spans="2:4" ht="12.75" x14ac:dyDescent="0.2">
      <c r="B2949" s="72"/>
      <c r="C2949" s="72"/>
      <c r="D2949" s="72"/>
    </row>
    <row r="2950" spans="2:4" ht="12.75" x14ac:dyDescent="0.2">
      <c r="B2950" s="72"/>
      <c r="C2950" s="72"/>
      <c r="D2950" s="72"/>
    </row>
    <row r="2951" spans="2:4" ht="12.75" x14ac:dyDescent="0.2">
      <c r="B2951" s="72"/>
      <c r="C2951" s="72"/>
      <c r="D2951" s="72"/>
    </row>
    <row r="2952" spans="2:4" ht="12.75" x14ac:dyDescent="0.2">
      <c r="B2952" s="72"/>
      <c r="C2952" s="72"/>
      <c r="D2952" s="72"/>
    </row>
    <row r="2953" spans="2:4" ht="12.75" x14ac:dyDescent="0.2">
      <c r="B2953" s="72"/>
      <c r="C2953" s="72"/>
      <c r="D2953" s="72"/>
    </row>
    <row r="2954" spans="2:4" ht="12.75" x14ac:dyDescent="0.2">
      <c r="B2954" s="72"/>
      <c r="C2954" s="72"/>
      <c r="D2954" s="72"/>
    </row>
    <row r="2955" spans="2:4" ht="12.75" x14ac:dyDescent="0.2">
      <c r="B2955" s="72"/>
      <c r="C2955" s="72"/>
      <c r="D2955" s="72"/>
    </row>
    <row r="2956" spans="2:4" ht="12.75" x14ac:dyDescent="0.2">
      <c r="B2956" s="72"/>
      <c r="C2956" s="72"/>
      <c r="D2956" s="72"/>
    </row>
    <row r="2957" spans="2:4" ht="12.75" x14ac:dyDescent="0.2">
      <c r="B2957" s="72"/>
      <c r="C2957" s="72"/>
      <c r="D2957" s="72"/>
    </row>
    <row r="2958" spans="2:4" ht="12.75" x14ac:dyDescent="0.2">
      <c r="B2958" s="72"/>
      <c r="C2958" s="72"/>
      <c r="D2958" s="72"/>
    </row>
    <row r="2959" spans="2:4" ht="12.75" x14ac:dyDescent="0.2">
      <c r="B2959" s="72"/>
      <c r="C2959" s="72"/>
      <c r="D2959" s="72"/>
    </row>
    <row r="2960" spans="2:4" ht="12.75" x14ac:dyDescent="0.2">
      <c r="B2960" s="72"/>
      <c r="C2960" s="72"/>
      <c r="D2960" s="72"/>
    </row>
    <row r="2961" spans="2:4" ht="12.75" x14ac:dyDescent="0.2">
      <c r="B2961" s="72"/>
      <c r="C2961" s="72"/>
      <c r="D2961" s="72"/>
    </row>
    <row r="2962" spans="2:4" ht="12.75" x14ac:dyDescent="0.2">
      <c r="B2962" s="72"/>
      <c r="C2962" s="72"/>
      <c r="D2962" s="72"/>
    </row>
    <row r="2963" spans="2:4" ht="12.75" x14ac:dyDescent="0.2">
      <c r="B2963" s="72"/>
      <c r="C2963" s="72"/>
      <c r="D2963" s="72"/>
    </row>
    <row r="2964" spans="2:4" ht="12.75" x14ac:dyDescent="0.2">
      <c r="B2964" s="72"/>
      <c r="C2964" s="72"/>
      <c r="D2964" s="72"/>
    </row>
    <row r="2965" spans="2:4" ht="12.75" x14ac:dyDescent="0.2">
      <c r="B2965" s="72"/>
      <c r="C2965" s="72"/>
      <c r="D2965" s="72"/>
    </row>
    <row r="2966" spans="2:4" ht="12.75" x14ac:dyDescent="0.2">
      <c r="B2966" s="72"/>
      <c r="C2966" s="72"/>
      <c r="D2966" s="72"/>
    </row>
    <row r="2967" spans="2:4" ht="12.75" x14ac:dyDescent="0.2">
      <c r="B2967" s="72"/>
      <c r="C2967" s="72"/>
      <c r="D2967" s="72"/>
    </row>
    <row r="2968" spans="2:4" ht="12.75" x14ac:dyDescent="0.2">
      <c r="B2968" s="72"/>
      <c r="C2968" s="72"/>
      <c r="D2968" s="72"/>
    </row>
    <row r="2969" spans="2:4" ht="12.75" x14ac:dyDescent="0.2">
      <c r="B2969" s="72"/>
      <c r="C2969" s="72"/>
      <c r="D2969" s="72"/>
    </row>
    <row r="2970" spans="2:4" ht="12.75" x14ac:dyDescent="0.2">
      <c r="B2970" s="72"/>
      <c r="C2970" s="72"/>
      <c r="D2970" s="72"/>
    </row>
    <row r="2971" spans="2:4" ht="12.75" x14ac:dyDescent="0.2">
      <c r="B2971" s="72"/>
      <c r="C2971" s="72"/>
      <c r="D2971" s="72"/>
    </row>
    <row r="2972" spans="2:4" ht="12.75" x14ac:dyDescent="0.2">
      <c r="B2972" s="72"/>
      <c r="C2972" s="72"/>
      <c r="D2972" s="72"/>
    </row>
    <row r="2973" spans="2:4" ht="12.75" x14ac:dyDescent="0.2">
      <c r="B2973" s="72"/>
      <c r="C2973" s="72"/>
      <c r="D2973" s="72"/>
    </row>
    <row r="2974" spans="2:4" ht="12.75" x14ac:dyDescent="0.2">
      <c r="B2974" s="72"/>
      <c r="C2974" s="72"/>
      <c r="D2974" s="72"/>
    </row>
    <row r="2975" spans="2:4" ht="12.75" x14ac:dyDescent="0.2">
      <c r="B2975" s="72"/>
      <c r="C2975" s="72"/>
      <c r="D2975" s="72"/>
    </row>
    <row r="2976" spans="2:4" ht="12.75" x14ac:dyDescent="0.2">
      <c r="B2976" s="72"/>
      <c r="C2976" s="72"/>
      <c r="D2976" s="72"/>
    </row>
    <row r="2977" spans="2:4" ht="12.75" x14ac:dyDescent="0.2">
      <c r="B2977" s="72"/>
      <c r="C2977" s="72"/>
      <c r="D2977" s="72"/>
    </row>
    <row r="2978" spans="2:4" ht="12.75" x14ac:dyDescent="0.2">
      <c r="B2978" s="72"/>
      <c r="C2978" s="72"/>
      <c r="D2978" s="72"/>
    </row>
    <row r="2979" spans="2:4" ht="12.75" x14ac:dyDescent="0.2">
      <c r="B2979" s="72"/>
      <c r="C2979" s="72"/>
      <c r="D2979" s="72"/>
    </row>
    <row r="2980" spans="2:4" ht="12.75" x14ac:dyDescent="0.2">
      <c r="B2980" s="72"/>
      <c r="C2980" s="72"/>
      <c r="D2980" s="72"/>
    </row>
    <row r="2981" spans="2:4" ht="12.75" x14ac:dyDescent="0.2">
      <c r="B2981" s="72"/>
      <c r="C2981" s="72"/>
      <c r="D2981" s="72"/>
    </row>
    <row r="2982" spans="2:4" ht="12.75" x14ac:dyDescent="0.2">
      <c r="B2982" s="72"/>
      <c r="C2982" s="72"/>
      <c r="D2982" s="72"/>
    </row>
    <row r="2983" spans="2:4" ht="12.75" x14ac:dyDescent="0.2">
      <c r="B2983" s="72"/>
      <c r="C2983" s="72"/>
      <c r="D2983" s="72"/>
    </row>
    <row r="2984" spans="2:4" ht="12.75" x14ac:dyDescent="0.2">
      <c r="B2984" s="72"/>
      <c r="C2984" s="72"/>
      <c r="D2984" s="72"/>
    </row>
    <row r="2985" spans="2:4" ht="12.75" x14ac:dyDescent="0.2">
      <c r="B2985" s="72"/>
      <c r="C2985" s="72"/>
      <c r="D2985" s="72"/>
    </row>
    <row r="2986" spans="2:4" ht="12.75" x14ac:dyDescent="0.2">
      <c r="B2986" s="72"/>
      <c r="C2986" s="72"/>
      <c r="D2986" s="72"/>
    </row>
    <row r="2987" spans="2:4" ht="12.75" x14ac:dyDescent="0.2">
      <c r="B2987" s="72"/>
      <c r="C2987" s="72"/>
      <c r="D2987" s="72"/>
    </row>
    <row r="2988" spans="2:4" ht="12.75" x14ac:dyDescent="0.2">
      <c r="B2988" s="72"/>
      <c r="C2988" s="72"/>
      <c r="D2988" s="72"/>
    </row>
    <row r="2989" spans="2:4" ht="12.75" x14ac:dyDescent="0.2">
      <c r="B2989" s="72"/>
      <c r="C2989" s="72"/>
      <c r="D2989" s="72"/>
    </row>
    <row r="2990" spans="2:4" ht="12.75" x14ac:dyDescent="0.2">
      <c r="B2990" s="72"/>
      <c r="C2990" s="72"/>
      <c r="D2990" s="72"/>
    </row>
    <row r="2991" spans="2:4" ht="12.75" x14ac:dyDescent="0.2">
      <c r="B2991" s="72"/>
      <c r="C2991" s="72"/>
      <c r="D2991" s="72"/>
    </row>
    <row r="2992" spans="2:4" ht="12.75" x14ac:dyDescent="0.2">
      <c r="B2992" s="72"/>
      <c r="C2992" s="72"/>
      <c r="D2992" s="72"/>
    </row>
    <row r="2993" spans="2:4" ht="12.75" x14ac:dyDescent="0.2">
      <c r="B2993" s="72"/>
      <c r="C2993" s="72"/>
      <c r="D2993" s="72"/>
    </row>
    <row r="2994" spans="2:4" ht="12.75" x14ac:dyDescent="0.2">
      <c r="B2994" s="72"/>
      <c r="C2994" s="72"/>
      <c r="D2994" s="72"/>
    </row>
    <row r="2995" spans="2:4" ht="12.75" x14ac:dyDescent="0.2">
      <c r="B2995" s="72"/>
      <c r="C2995" s="72"/>
      <c r="D2995" s="72"/>
    </row>
    <row r="2996" spans="2:4" ht="12.75" x14ac:dyDescent="0.2">
      <c r="B2996" s="72"/>
      <c r="C2996" s="72"/>
      <c r="D2996" s="72"/>
    </row>
    <row r="2997" spans="2:4" ht="12.75" x14ac:dyDescent="0.2">
      <c r="B2997" s="72"/>
      <c r="C2997" s="72"/>
      <c r="D2997" s="72"/>
    </row>
    <row r="2998" spans="2:4" ht="12.75" x14ac:dyDescent="0.2">
      <c r="B2998" s="72"/>
      <c r="C2998" s="72"/>
      <c r="D2998" s="72"/>
    </row>
    <row r="2999" spans="2:4" ht="12.75" x14ac:dyDescent="0.2">
      <c r="B2999" s="72"/>
      <c r="C2999" s="72"/>
      <c r="D2999" s="72"/>
    </row>
    <row r="3000" spans="2:4" ht="12.75" x14ac:dyDescent="0.2">
      <c r="B3000" s="72"/>
      <c r="C3000" s="72"/>
      <c r="D3000" s="72"/>
    </row>
    <row r="3001" spans="2:4" ht="12.75" x14ac:dyDescent="0.2">
      <c r="B3001" s="72"/>
      <c r="C3001" s="72"/>
      <c r="D3001" s="72"/>
    </row>
    <row r="3002" spans="2:4" ht="12.75" x14ac:dyDescent="0.2">
      <c r="B3002" s="72"/>
      <c r="C3002" s="72"/>
      <c r="D3002" s="72"/>
    </row>
    <row r="3003" spans="2:4" ht="12.75" x14ac:dyDescent="0.2">
      <c r="B3003" s="72"/>
      <c r="C3003" s="72"/>
      <c r="D3003" s="72"/>
    </row>
    <row r="3004" spans="2:4" ht="12.75" x14ac:dyDescent="0.2">
      <c r="B3004" s="72"/>
      <c r="C3004" s="72"/>
      <c r="D3004" s="72"/>
    </row>
    <row r="3005" spans="2:4" ht="12.75" x14ac:dyDescent="0.2">
      <c r="B3005" s="72"/>
      <c r="C3005" s="72"/>
      <c r="D3005" s="72"/>
    </row>
    <row r="3006" spans="2:4" ht="12.75" x14ac:dyDescent="0.2">
      <c r="B3006" s="72"/>
      <c r="C3006" s="72"/>
      <c r="D3006" s="72"/>
    </row>
    <row r="3007" spans="2:4" ht="12.75" x14ac:dyDescent="0.2">
      <c r="B3007" s="72"/>
      <c r="C3007" s="72"/>
      <c r="D3007" s="72"/>
    </row>
    <row r="3008" spans="2:4" ht="12.75" x14ac:dyDescent="0.2">
      <c r="B3008" s="72"/>
      <c r="C3008" s="72"/>
      <c r="D3008" s="72"/>
    </row>
    <row r="3009" spans="2:4" ht="12.75" x14ac:dyDescent="0.2">
      <c r="B3009" s="72"/>
      <c r="C3009" s="72"/>
      <c r="D3009" s="72"/>
    </row>
    <row r="3010" spans="2:4" ht="12.75" x14ac:dyDescent="0.2">
      <c r="B3010" s="72"/>
      <c r="C3010" s="72"/>
      <c r="D3010" s="72"/>
    </row>
    <row r="3011" spans="2:4" ht="12.75" x14ac:dyDescent="0.2">
      <c r="B3011" s="72"/>
      <c r="C3011" s="72"/>
      <c r="D3011" s="72"/>
    </row>
    <row r="3012" spans="2:4" ht="12.75" x14ac:dyDescent="0.2">
      <c r="B3012" s="72"/>
      <c r="C3012" s="72"/>
      <c r="D3012" s="72"/>
    </row>
    <row r="3013" spans="2:4" ht="12.75" x14ac:dyDescent="0.2">
      <c r="B3013" s="72"/>
      <c r="C3013" s="72"/>
      <c r="D3013" s="72"/>
    </row>
    <row r="3014" spans="2:4" ht="12.75" x14ac:dyDescent="0.2">
      <c r="B3014" s="72"/>
      <c r="C3014" s="72"/>
      <c r="D3014" s="72"/>
    </row>
    <row r="3015" spans="2:4" ht="12.75" x14ac:dyDescent="0.2">
      <c r="B3015" s="72"/>
      <c r="C3015" s="72"/>
      <c r="D3015" s="72"/>
    </row>
    <row r="3016" spans="2:4" ht="12.75" x14ac:dyDescent="0.2">
      <c r="B3016" s="72"/>
      <c r="C3016" s="72"/>
      <c r="D3016" s="72"/>
    </row>
    <row r="3017" spans="2:4" ht="12.75" x14ac:dyDescent="0.2">
      <c r="B3017" s="72"/>
      <c r="C3017" s="72"/>
      <c r="D3017" s="72"/>
    </row>
    <row r="3018" spans="2:4" ht="12.75" x14ac:dyDescent="0.2">
      <c r="B3018" s="72"/>
      <c r="C3018" s="72"/>
      <c r="D3018" s="72"/>
    </row>
    <row r="3019" spans="2:4" ht="12.75" x14ac:dyDescent="0.2">
      <c r="B3019" s="72"/>
      <c r="C3019" s="72"/>
      <c r="D3019" s="72"/>
    </row>
    <row r="3020" spans="2:4" ht="12.75" x14ac:dyDescent="0.2">
      <c r="B3020" s="72"/>
      <c r="C3020" s="72"/>
      <c r="D3020" s="72"/>
    </row>
    <row r="3021" spans="2:4" ht="12.75" x14ac:dyDescent="0.2">
      <c r="B3021" s="72"/>
      <c r="C3021" s="72"/>
      <c r="D3021" s="72"/>
    </row>
    <row r="3022" spans="2:4" ht="12.75" x14ac:dyDescent="0.2">
      <c r="B3022" s="72"/>
      <c r="C3022" s="72"/>
      <c r="D3022" s="72"/>
    </row>
    <row r="3023" spans="2:4" ht="12.75" x14ac:dyDescent="0.2">
      <c r="B3023" s="72"/>
      <c r="C3023" s="72"/>
      <c r="D3023" s="72"/>
    </row>
    <row r="3024" spans="2:4" ht="12.75" x14ac:dyDescent="0.2">
      <c r="B3024" s="72"/>
      <c r="C3024" s="72"/>
      <c r="D3024" s="72"/>
    </row>
    <row r="3025" spans="2:4" ht="12.75" x14ac:dyDescent="0.2">
      <c r="B3025" s="72"/>
      <c r="C3025" s="72"/>
      <c r="D3025" s="72"/>
    </row>
    <row r="3026" spans="2:4" ht="12.75" x14ac:dyDescent="0.2">
      <c r="B3026" s="72"/>
      <c r="C3026" s="72"/>
      <c r="D3026" s="72"/>
    </row>
    <row r="3027" spans="2:4" ht="12.75" x14ac:dyDescent="0.2">
      <c r="B3027" s="72"/>
      <c r="C3027" s="72"/>
      <c r="D3027" s="72"/>
    </row>
    <row r="3028" spans="2:4" ht="12.75" x14ac:dyDescent="0.2">
      <c r="B3028" s="72"/>
      <c r="C3028" s="72"/>
      <c r="D3028" s="72"/>
    </row>
    <row r="3029" spans="2:4" ht="12.75" x14ac:dyDescent="0.2">
      <c r="B3029" s="72"/>
      <c r="C3029" s="72"/>
      <c r="D3029" s="72"/>
    </row>
    <row r="3030" spans="2:4" ht="12.75" x14ac:dyDescent="0.2">
      <c r="B3030" s="72"/>
      <c r="C3030" s="72"/>
      <c r="D3030" s="72"/>
    </row>
    <row r="3031" spans="2:4" ht="12.75" x14ac:dyDescent="0.2">
      <c r="B3031" s="72"/>
      <c r="C3031" s="72"/>
      <c r="D3031" s="72"/>
    </row>
    <row r="3032" spans="2:4" ht="12.75" x14ac:dyDescent="0.2">
      <c r="B3032" s="72"/>
      <c r="C3032" s="72"/>
      <c r="D3032" s="72"/>
    </row>
    <row r="3033" spans="2:4" ht="12.75" x14ac:dyDescent="0.2">
      <c r="B3033" s="72"/>
      <c r="C3033" s="72"/>
      <c r="D3033" s="72"/>
    </row>
    <row r="3034" spans="2:4" ht="12.75" x14ac:dyDescent="0.2">
      <c r="B3034" s="72"/>
      <c r="C3034" s="72"/>
      <c r="D3034" s="72"/>
    </row>
    <row r="3035" spans="2:4" ht="12.75" x14ac:dyDescent="0.2">
      <c r="B3035" s="72"/>
      <c r="C3035" s="72"/>
      <c r="D3035" s="72"/>
    </row>
    <row r="3036" spans="2:4" ht="12.75" x14ac:dyDescent="0.2">
      <c r="B3036" s="72"/>
      <c r="C3036" s="72"/>
      <c r="D3036" s="72"/>
    </row>
    <row r="3037" spans="2:4" ht="12.75" x14ac:dyDescent="0.2">
      <c r="B3037" s="72"/>
      <c r="C3037" s="72"/>
      <c r="D3037" s="72"/>
    </row>
    <row r="3038" spans="2:4" ht="12.75" x14ac:dyDescent="0.2">
      <c r="B3038" s="72"/>
      <c r="C3038" s="72"/>
      <c r="D3038" s="72"/>
    </row>
    <row r="3039" spans="2:4" ht="12.75" x14ac:dyDescent="0.2">
      <c r="B3039" s="72"/>
      <c r="C3039" s="72"/>
      <c r="D3039" s="72"/>
    </row>
    <row r="3040" spans="2:4" ht="12.75" x14ac:dyDescent="0.2">
      <c r="B3040" s="72"/>
      <c r="C3040" s="72"/>
      <c r="D3040" s="72"/>
    </row>
    <row r="3041" spans="2:4" ht="12.75" x14ac:dyDescent="0.2">
      <c r="B3041" s="72"/>
      <c r="C3041" s="72"/>
      <c r="D3041" s="72"/>
    </row>
    <row r="3042" spans="2:4" ht="12.75" x14ac:dyDescent="0.2">
      <c r="B3042" s="72"/>
      <c r="C3042" s="72"/>
      <c r="D3042" s="72"/>
    </row>
    <row r="3043" spans="2:4" ht="12.75" x14ac:dyDescent="0.2">
      <c r="B3043" s="72"/>
      <c r="C3043" s="72"/>
      <c r="D3043" s="72"/>
    </row>
    <row r="3044" spans="2:4" ht="12.75" x14ac:dyDescent="0.2">
      <c r="B3044" s="72"/>
      <c r="C3044" s="72"/>
      <c r="D3044" s="72"/>
    </row>
    <row r="3045" spans="2:4" ht="12.75" x14ac:dyDescent="0.2">
      <c r="B3045" s="72"/>
      <c r="C3045" s="72"/>
      <c r="D3045" s="72"/>
    </row>
    <row r="3046" spans="2:4" ht="12.75" x14ac:dyDescent="0.2">
      <c r="B3046" s="72"/>
      <c r="C3046" s="72"/>
      <c r="D3046" s="72"/>
    </row>
    <row r="3047" spans="2:4" ht="12.75" x14ac:dyDescent="0.2">
      <c r="B3047" s="72"/>
      <c r="C3047" s="72"/>
      <c r="D3047" s="72"/>
    </row>
    <row r="3048" spans="2:4" ht="12.75" x14ac:dyDescent="0.2">
      <c r="B3048" s="72"/>
      <c r="C3048" s="72"/>
      <c r="D3048" s="72"/>
    </row>
    <row r="3049" spans="2:4" ht="12.75" x14ac:dyDescent="0.2">
      <c r="B3049" s="72"/>
      <c r="C3049" s="72"/>
      <c r="D3049" s="72"/>
    </row>
    <row r="3050" spans="2:4" ht="12.75" x14ac:dyDescent="0.2">
      <c r="B3050" s="72"/>
      <c r="C3050" s="72"/>
      <c r="D3050" s="72"/>
    </row>
    <row r="3051" spans="2:4" ht="12.75" x14ac:dyDescent="0.2">
      <c r="B3051" s="72"/>
      <c r="C3051" s="72"/>
      <c r="D3051" s="72"/>
    </row>
    <row r="3052" spans="2:4" ht="12.75" x14ac:dyDescent="0.2">
      <c r="B3052" s="72"/>
      <c r="C3052" s="72"/>
      <c r="D3052" s="72"/>
    </row>
    <row r="3053" spans="2:4" ht="12.75" x14ac:dyDescent="0.2">
      <c r="B3053" s="72"/>
      <c r="C3053" s="72"/>
      <c r="D3053" s="72"/>
    </row>
    <row r="3054" spans="2:4" ht="12.75" x14ac:dyDescent="0.2">
      <c r="B3054" s="72"/>
      <c r="C3054" s="72"/>
      <c r="D3054" s="72"/>
    </row>
    <row r="3055" spans="2:4" ht="12.75" x14ac:dyDescent="0.2">
      <c r="B3055" s="72"/>
      <c r="C3055" s="72"/>
      <c r="D3055" s="72"/>
    </row>
    <row r="3056" spans="2:4" ht="12.75" x14ac:dyDescent="0.2">
      <c r="B3056" s="72"/>
      <c r="C3056" s="72"/>
      <c r="D3056" s="72"/>
    </row>
    <row r="3057" spans="2:4" ht="12.75" x14ac:dyDescent="0.2">
      <c r="B3057" s="72"/>
      <c r="C3057" s="72"/>
      <c r="D3057" s="72"/>
    </row>
    <row r="3058" spans="2:4" ht="12.75" x14ac:dyDescent="0.2">
      <c r="B3058" s="72"/>
      <c r="C3058" s="72"/>
      <c r="D3058" s="72"/>
    </row>
    <row r="3059" spans="2:4" ht="12.75" x14ac:dyDescent="0.2">
      <c r="B3059" s="72"/>
      <c r="C3059" s="72"/>
      <c r="D3059" s="72"/>
    </row>
    <row r="3060" spans="2:4" ht="12.75" x14ac:dyDescent="0.2">
      <c r="B3060" s="72"/>
      <c r="C3060" s="72"/>
      <c r="D3060" s="72"/>
    </row>
    <row r="3061" spans="2:4" ht="12.75" x14ac:dyDescent="0.2">
      <c r="B3061" s="72"/>
      <c r="C3061" s="72"/>
      <c r="D3061" s="72"/>
    </row>
    <row r="3062" spans="2:4" ht="12.75" x14ac:dyDescent="0.2">
      <c r="B3062" s="72"/>
      <c r="C3062" s="72"/>
      <c r="D3062" s="72"/>
    </row>
    <row r="3063" spans="2:4" ht="12.75" x14ac:dyDescent="0.2">
      <c r="B3063" s="72"/>
      <c r="C3063" s="72"/>
      <c r="D3063" s="72"/>
    </row>
    <row r="3064" spans="2:4" ht="12.75" x14ac:dyDescent="0.2">
      <c r="B3064" s="72"/>
      <c r="C3064" s="72"/>
      <c r="D3064" s="72"/>
    </row>
    <row r="3065" spans="2:4" ht="12.75" x14ac:dyDescent="0.2">
      <c r="B3065" s="72"/>
      <c r="C3065" s="72"/>
      <c r="D3065" s="72"/>
    </row>
    <row r="3066" spans="2:4" ht="12.75" x14ac:dyDescent="0.2">
      <c r="B3066" s="72"/>
      <c r="C3066" s="72"/>
      <c r="D3066" s="72"/>
    </row>
    <row r="3067" spans="2:4" ht="12.75" x14ac:dyDescent="0.2">
      <c r="B3067" s="72"/>
      <c r="C3067" s="72"/>
      <c r="D3067" s="72"/>
    </row>
    <row r="3068" spans="2:4" ht="12.75" x14ac:dyDescent="0.2">
      <c r="B3068" s="72"/>
      <c r="C3068" s="72"/>
      <c r="D3068" s="72"/>
    </row>
    <row r="3069" spans="2:4" ht="12.75" x14ac:dyDescent="0.2">
      <c r="B3069" s="72"/>
      <c r="C3069" s="72"/>
      <c r="D3069" s="72"/>
    </row>
    <row r="3070" spans="2:4" ht="12.75" x14ac:dyDescent="0.2">
      <c r="B3070" s="72"/>
      <c r="C3070" s="72"/>
      <c r="D3070" s="72"/>
    </row>
    <row r="3071" spans="2:4" ht="12.75" x14ac:dyDescent="0.2">
      <c r="B3071" s="72"/>
      <c r="C3071" s="72"/>
      <c r="D3071" s="72"/>
    </row>
    <row r="3072" spans="2:4" ht="12.75" x14ac:dyDescent="0.2">
      <c r="B3072" s="72"/>
      <c r="C3072" s="72"/>
      <c r="D3072" s="72"/>
    </row>
    <row r="3073" spans="2:4" ht="12.75" x14ac:dyDescent="0.2">
      <c r="B3073" s="72"/>
      <c r="C3073" s="72"/>
      <c r="D3073" s="72"/>
    </row>
    <row r="3074" spans="2:4" ht="12.75" x14ac:dyDescent="0.2">
      <c r="B3074" s="72"/>
      <c r="C3074" s="72"/>
      <c r="D3074" s="72"/>
    </row>
    <row r="3075" spans="2:4" ht="12.75" x14ac:dyDescent="0.2">
      <c r="B3075" s="72"/>
      <c r="C3075" s="72"/>
      <c r="D3075" s="72"/>
    </row>
    <row r="3076" spans="2:4" ht="12.75" x14ac:dyDescent="0.2">
      <c r="B3076" s="72"/>
      <c r="C3076" s="72"/>
      <c r="D3076" s="72"/>
    </row>
    <row r="3077" spans="2:4" ht="12.75" x14ac:dyDescent="0.2">
      <c r="B3077" s="72"/>
      <c r="C3077" s="72"/>
      <c r="D3077" s="72"/>
    </row>
    <row r="3078" spans="2:4" ht="12.75" x14ac:dyDescent="0.2">
      <c r="B3078" s="72"/>
      <c r="C3078" s="72"/>
      <c r="D3078" s="72"/>
    </row>
    <row r="3079" spans="2:4" ht="12.75" x14ac:dyDescent="0.2">
      <c r="B3079" s="72"/>
      <c r="C3079" s="72"/>
      <c r="D3079" s="72"/>
    </row>
    <row r="3080" spans="2:4" ht="12.75" x14ac:dyDescent="0.2">
      <c r="B3080" s="72"/>
      <c r="C3080" s="72"/>
      <c r="D3080" s="72"/>
    </row>
    <row r="3081" spans="2:4" ht="12.75" x14ac:dyDescent="0.2">
      <c r="B3081" s="72"/>
      <c r="C3081" s="72"/>
      <c r="D3081" s="72"/>
    </row>
    <row r="3082" spans="2:4" ht="12.75" x14ac:dyDescent="0.2">
      <c r="B3082" s="72"/>
      <c r="C3082" s="72"/>
      <c r="D3082" s="72"/>
    </row>
    <row r="3083" spans="2:4" ht="12.75" x14ac:dyDescent="0.2">
      <c r="B3083" s="72"/>
      <c r="C3083" s="72"/>
      <c r="D3083" s="72"/>
    </row>
    <row r="3084" spans="2:4" ht="12.75" x14ac:dyDescent="0.2">
      <c r="B3084" s="72"/>
      <c r="C3084" s="72"/>
      <c r="D3084" s="72"/>
    </row>
    <row r="3085" spans="2:4" ht="12.75" x14ac:dyDescent="0.2">
      <c r="B3085" s="72"/>
      <c r="C3085" s="72"/>
      <c r="D3085" s="72"/>
    </row>
    <row r="3086" spans="2:4" ht="12.75" x14ac:dyDescent="0.2">
      <c r="B3086" s="72"/>
      <c r="C3086" s="72"/>
      <c r="D3086" s="72"/>
    </row>
    <row r="3087" spans="2:4" ht="12.75" x14ac:dyDescent="0.2">
      <c r="B3087" s="72"/>
      <c r="C3087" s="72"/>
      <c r="D3087" s="72"/>
    </row>
    <row r="3088" spans="2:4" ht="12.75" x14ac:dyDescent="0.2">
      <c r="B3088" s="72"/>
      <c r="C3088" s="72"/>
      <c r="D3088" s="72"/>
    </row>
    <row r="3089" spans="2:4" ht="12.75" x14ac:dyDescent="0.2">
      <c r="B3089" s="72"/>
      <c r="C3089" s="72"/>
      <c r="D3089" s="72"/>
    </row>
    <row r="3090" spans="2:4" ht="12.75" x14ac:dyDescent="0.2">
      <c r="B3090" s="72"/>
      <c r="C3090" s="72"/>
      <c r="D3090" s="72"/>
    </row>
    <row r="3091" spans="2:4" ht="12.75" x14ac:dyDescent="0.2">
      <c r="B3091" s="72"/>
      <c r="C3091" s="72"/>
      <c r="D3091" s="72"/>
    </row>
    <row r="3092" spans="2:4" ht="12.75" x14ac:dyDescent="0.2">
      <c r="B3092" s="72"/>
      <c r="C3092" s="72"/>
      <c r="D3092" s="72"/>
    </row>
    <row r="3093" spans="2:4" ht="12.75" x14ac:dyDescent="0.2">
      <c r="B3093" s="72"/>
      <c r="C3093" s="72"/>
      <c r="D3093" s="72"/>
    </row>
    <row r="3094" spans="2:4" ht="12.75" x14ac:dyDescent="0.2">
      <c r="B3094" s="72"/>
      <c r="C3094" s="72"/>
      <c r="D3094" s="72"/>
    </row>
    <row r="3095" spans="2:4" ht="12.75" x14ac:dyDescent="0.2">
      <c r="B3095" s="72"/>
      <c r="C3095" s="72"/>
      <c r="D3095" s="72"/>
    </row>
    <row r="3096" spans="2:4" ht="12.75" x14ac:dyDescent="0.2">
      <c r="B3096" s="72"/>
      <c r="C3096" s="72"/>
      <c r="D3096" s="72"/>
    </row>
    <row r="3097" spans="2:4" ht="12.75" x14ac:dyDescent="0.2">
      <c r="B3097" s="72"/>
      <c r="C3097" s="72"/>
      <c r="D3097" s="72"/>
    </row>
    <row r="3098" spans="2:4" ht="12.75" x14ac:dyDescent="0.2">
      <c r="B3098" s="72"/>
      <c r="C3098" s="72"/>
      <c r="D3098" s="72"/>
    </row>
    <row r="3099" spans="2:4" ht="12.75" x14ac:dyDescent="0.2">
      <c r="B3099" s="72"/>
      <c r="C3099" s="72"/>
      <c r="D3099" s="72"/>
    </row>
    <row r="3100" spans="2:4" ht="12.75" x14ac:dyDescent="0.2">
      <c r="B3100" s="72"/>
      <c r="C3100" s="72"/>
      <c r="D3100" s="72"/>
    </row>
    <row r="3101" spans="2:4" ht="12.75" x14ac:dyDescent="0.2">
      <c r="B3101" s="72"/>
      <c r="C3101" s="72"/>
      <c r="D3101" s="72"/>
    </row>
    <row r="3102" spans="2:4" ht="12.75" x14ac:dyDescent="0.2">
      <c r="B3102" s="72"/>
      <c r="C3102" s="72"/>
      <c r="D3102" s="72"/>
    </row>
    <row r="3103" spans="2:4" ht="12.75" x14ac:dyDescent="0.2">
      <c r="B3103" s="72"/>
      <c r="C3103" s="72"/>
      <c r="D3103" s="72"/>
    </row>
    <row r="3104" spans="2:4" ht="12.75" x14ac:dyDescent="0.2">
      <c r="B3104" s="72"/>
      <c r="C3104" s="72"/>
      <c r="D3104" s="72"/>
    </row>
    <row r="3105" spans="2:4" ht="12.75" x14ac:dyDescent="0.2">
      <c r="B3105" s="72"/>
      <c r="C3105" s="72"/>
      <c r="D3105" s="72"/>
    </row>
    <row r="3106" spans="2:4" ht="12.75" x14ac:dyDescent="0.2">
      <c r="B3106" s="72"/>
      <c r="C3106" s="72"/>
      <c r="D3106" s="72"/>
    </row>
    <row r="3107" spans="2:4" ht="12.75" x14ac:dyDescent="0.2">
      <c r="B3107" s="72"/>
      <c r="C3107" s="72"/>
      <c r="D3107" s="72"/>
    </row>
    <row r="3108" spans="2:4" ht="12.75" x14ac:dyDescent="0.2">
      <c r="B3108" s="72"/>
      <c r="C3108" s="72"/>
      <c r="D3108" s="72"/>
    </row>
    <row r="3109" spans="2:4" ht="12.75" x14ac:dyDescent="0.2">
      <c r="B3109" s="72"/>
      <c r="C3109" s="72"/>
      <c r="D3109" s="72"/>
    </row>
    <row r="3110" spans="2:4" ht="12.75" x14ac:dyDescent="0.2">
      <c r="B3110" s="72"/>
      <c r="C3110" s="72"/>
      <c r="D3110" s="72"/>
    </row>
    <row r="3111" spans="2:4" ht="12.75" x14ac:dyDescent="0.2">
      <c r="B3111" s="72"/>
      <c r="C3111" s="72"/>
      <c r="D3111" s="72"/>
    </row>
    <row r="3112" spans="2:4" ht="12.75" x14ac:dyDescent="0.2">
      <c r="B3112" s="72"/>
      <c r="C3112" s="72"/>
      <c r="D3112" s="72"/>
    </row>
    <row r="3113" spans="2:4" ht="12.75" x14ac:dyDescent="0.2">
      <c r="B3113" s="72"/>
      <c r="C3113" s="72"/>
      <c r="D3113" s="72"/>
    </row>
    <row r="3114" spans="2:4" ht="12.75" x14ac:dyDescent="0.2">
      <c r="B3114" s="72"/>
      <c r="C3114" s="72"/>
      <c r="D3114" s="72"/>
    </row>
    <row r="3115" spans="2:4" ht="12.75" x14ac:dyDescent="0.2">
      <c r="B3115" s="72"/>
      <c r="C3115" s="72"/>
      <c r="D3115" s="72"/>
    </row>
    <row r="3116" spans="2:4" ht="12.75" x14ac:dyDescent="0.2">
      <c r="B3116" s="72"/>
      <c r="C3116" s="72"/>
      <c r="D3116" s="72"/>
    </row>
    <row r="3117" spans="2:4" ht="12.75" x14ac:dyDescent="0.2">
      <c r="B3117" s="72"/>
      <c r="C3117" s="72"/>
      <c r="D3117" s="72"/>
    </row>
    <row r="3118" spans="2:4" ht="12.75" x14ac:dyDescent="0.2">
      <c r="B3118" s="72"/>
      <c r="C3118" s="72"/>
      <c r="D3118" s="72"/>
    </row>
    <row r="3119" spans="2:4" ht="12.75" x14ac:dyDescent="0.2">
      <c r="B3119" s="72"/>
      <c r="C3119" s="72"/>
      <c r="D3119" s="72"/>
    </row>
    <row r="3120" spans="2:4" ht="12.75" x14ac:dyDescent="0.2">
      <c r="B3120" s="72"/>
      <c r="C3120" s="72"/>
      <c r="D3120" s="72"/>
    </row>
    <row r="3121" spans="2:4" ht="12.75" x14ac:dyDescent="0.2">
      <c r="B3121" s="72"/>
      <c r="C3121" s="72"/>
      <c r="D3121" s="72"/>
    </row>
    <row r="3122" spans="2:4" ht="12.75" x14ac:dyDescent="0.2">
      <c r="B3122" s="72"/>
      <c r="C3122" s="72"/>
      <c r="D3122" s="72"/>
    </row>
    <row r="3123" spans="2:4" ht="12.75" x14ac:dyDescent="0.2">
      <c r="B3123" s="72"/>
      <c r="C3123" s="72"/>
      <c r="D3123" s="72"/>
    </row>
    <row r="3124" spans="2:4" ht="12.75" x14ac:dyDescent="0.2">
      <c r="B3124" s="72"/>
      <c r="C3124" s="72"/>
      <c r="D3124" s="72"/>
    </row>
    <row r="3125" spans="2:4" ht="12.75" x14ac:dyDescent="0.2">
      <c r="B3125" s="72"/>
      <c r="C3125" s="72"/>
      <c r="D3125" s="72"/>
    </row>
    <row r="3126" spans="2:4" ht="12.75" x14ac:dyDescent="0.2">
      <c r="B3126" s="72"/>
      <c r="C3126" s="72"/>
      <c r="D3126" s="72"/>
    </row>
    <row r="3127" spans="2:4" ht="12.75" x14ac:dyDescent="0.2">
      <c r="B3127" s="72"/>
      <c r="C3127" s="72"/>
      <c r="D3127" s="72"/>
    </row>
    <row r="3128" spans="2:4" ht="12.75" x14ac:dyDescent="0.2">
      <c r="B3128" s="72"/>
      <c r="C3128" s="72"/>
      <c r="D3128" s="72"/>
    </row>
    <row r="3129" spans="2:4" ht="12.75" x14ac:dyDescent="0.2">
      <c r="B3129" s="72"/>
      <c r="C3129" s="72"/>
      <c r="D3129" s="72"/>
    </row>
    <row r="3130" spans="2:4" ht="12.75" x14ac:dyDescent="0.2">
      <c r="B3130" s="72"/>
      <c r="C3130" s="72"/>
      <c r="D3130" s="72"/>
    </row>
    <row r="3131" spans="2:4" ht="12.75" x14ac:dyDescent="0.2">
      <c r="B3131" s="72"/>
      <c r="C3131" s="72"/>
      <c r="D3131" s="72"/>
    </row>
    <row r="3132" spans="2:4" ht="12.75" x14ac:dyDescent="0.2">
      <c r="B3132" s="72"/>
      <c r="C3132" s="72"/>
      <c r="D3132" s="72"/>
    </row>
    <row r="3133" spans="2:4" ht="12.75" x14ac:dyDescent="0.2">
      <c r="B3133" s="72"/>
      <c r="C3133" s="72"/>
      <c r="D3133" s="72"/>
    </row>
    <row r="3134" spans="2:4" ht="12.75" x14ac:dyDescent="0.2">
      <c r="B3134" s="72"/>
      <c r="C3134" s="72"/>
      <c r="D3134" s="72"/>
    </row>
    <row r="3135" spans="2:4" ht="12.75" x14ac:dyDescent="0.2">
      <c r="B3135" s="72"/>
      <c r="C3135" s="72"/>
      <c r="D3135" s="72"/>
    </row>
    <row r="3136" spans="2:4" ht="12.75" x14ac:dyDescent="0.2">
      <c r="B3136" s="72"/>
      <c r="C3136" s="72"/>
      <c r="D3136" s="72"/>
    </row>
    <row r="3137" spans="2:4" ht="12.75" x14ac:dyDescent="0.2">
      <c r="B3137" s="72"/>
      <c r="C3137" s="72"/>
      <c r="D3137" s="72"/>
    </row>
    <row r="3138" spans="2:4" ht="12.75" x14ac:dyDescent="0.2">
      <c r="B3138" s="72"/>
      <c r="C3138" s="72"/>
      <c r="D3138" s="72"/>
    </row>
    <row r="3139" spans="2:4" ht="12.75" x14ac:dyDescent="0.2">
      <c r="B3139" s="72"/>
      <c r="C3139" s="72"/>
      <c r="D3139" s="72"/>
    </row>
    <row r="3140" spans="2:4" ht="12.75" x14ac:dyDescent="0.2">
      <c r="B3140" s="72"/>
      <c r="C3140" s="72"/>
      <c r="D3140" s="72"/>
    </row>
    <row r="3141" spans="2:4" ht="12.75" x14ac:dyDescent="0.2">
      <c r="B3141" s="72"/>
      <c r="C3141" s="72"/>
      <c r="D3141" s="72"/>
    </row>
    <row r="3142" spans="2:4" ht="12.75" x14ac:dyDescent="0.2">
      <c r="B3142" s="72"/>
      <c r="C3142" s="72"/>
      <c r="D3142" s="72"/>
    </row>
    <row r="3143" spans="2:4" ht="12.75" x14ac:dyDescent="0.2">
      <c r="B3143" s="72"/>
      <c r="C3143" s="72"/>
      <c r="D3143" s="72"/>
    </row>
    <row r="3144" spans="2:4" ht="12.75" x14ac:dyDescent="0.2">
      <c r="B3144" s="72"/>
      <c r="C3144" s="72"/>
      <c r="D3144" s="72"/>
    </row>
    <row r="3145" spans="2:4" ht="12.75" x14ac:dyDescent="0.2">
      <c r="B3145" s="72"/>
      <c r="C3145" s="72"/>
      <c r="D3145" s="72"/>
    </row>
    <row r="3146" spans="2:4" ht="12.75" x14ac:dyDescent="0.2">
      <c r="B3146" s="72"/>
      <c r="C3146" s="72"/>
      <c r="D3146" s="72"/>
    </row>
    <row r="3147" spans="2:4" ht="12.75" x14ac:dyDescent="0.2">
      <c r="B3147" s="72"/>
      <c r="C3147" s="72"/>
      <c r="D3147" s="72"/>
    </row>
    <row r="3148" spans="2:4" ht="12.75" x14ac:dyDescent="0.2">
      <c r="B3148" s="72"/>
      <c r="C3148" s="72"/>
      <c r="D3148" s="72"/>
    </row>
    <row r="3149" spans="2:4" ht="12.75" x14ac:dyDescent="0.2">
      <c r="B3149" s="72"/>
      <c r="C3149" s="72"/>
      <c r="D3149" s="72"/>
    </row>
    <row r="3150" spans="2:4" ht="12.75" x14ac:dyDescent="0.2">
      <c r="B3150" s="72"/>
      <c r="C3150" s="72"/>
      <c r="D3150" s="72"/>
    </row>
    <row r="3151" spans="2:4" ht="12.75" x14ac:dyDescent="0.2">
      <c r="B3151" s="72"/>
      <c r="C3151" s="72"/>
      <c r="D3151" s="72"/>
    </row>
    <row r="3152" spans="2:4" ht="12.75" x14ac:dyDescent="0.2">
      <c r="B3152" s="72"/>
      <c r="C3152" s="72"/>
      <c r="D3152" s="72"/>
    </row>
    <row r="3153" spans="2:4" ht="12.75" x14ac:dyDescent="0.2">
      <c r="B3153" s="72"/>
      <c r="C3153" s="72"/>
      <c r="D3153" s="72"/>
    </row>
    <row r="3154" spans="2:4" ht="12.75" x14ac:dyDescent="0.2">
      <c r="B3154" s="72"/>
      <c r="C3154" s="72"/>
      <c r="D3154" s="72"/>
    </row>
    <row r="3155" spans="2:4" ht="12.75" x14ac:dyDescent="0.2">
      <c r="B3155" s="72"/>
      <c r="C3155" s="72"/>
      <c r="D3155" s="72"/>
    </row>
    <row r="3156" spans="2:4" ht="12.75" x14ac:dyDescent="0.2">
      <c r="B3156" s="72"/>
      <c r="C3156" s="72"/>
      <c r="D3156" s="72"/>
    </row>
    <row r="3157" spans="2:4" ht="12.75" x14ac:dyDescent="0.2">
      <c r="B3157" s="72"/>
      <c r="C3157" s="72"/>
      <c r="D3157" s="72"/>
    </row>
    <row r="3158" spans="2:4" ht="12.75" x14ac:dyDescent="0.2">
      <c r="B3158" s="72"/>
      <c r="C3158" s="72"/>
      <c r="D3158" s="72"/>
    </row>
    <row r="3159" spans="2:4" ht="12.75" x14ac:dyDescent="0.2">
      <c r="B3159" s="72"/>
      <c r="C3159" s="72"/>
      <c r="D3159" s="72"/>
    </row>
    <row r="3160" spans="2:4" ht="12.75" x14ac:dyDescent="0.2">
      <c r="B3160" s="72"/>
      <c r="C3160" s="72"/>
      <c r="D3160" s="72"/>
    </row>
    <row r="3161" spans="2:4" ht="12.75" x14ac:dyDescent="0.2">
      <c r="B3161" s="72"/>
      <c r="C3161" s="72"/>
      <c r="D3161" s="72"/>
    </row>
    <row r="3162" spans="2:4" ht="12.75" x14ac:dyDescent="0.2">
      <c r="B3162" s="72"/>
      <c r="C3162" s="72"/>
      <c r="D3162" s="72"/>
    </row>
    <row r="3163" spans="2:4" ht="12.75" x14ac:dyDescent="0.2">
      <c r="B3163" s="72"/>
      <c r="C3163" s="72"/>
      <c r="D3163" s="72"/>
    </row>
    <row r="3164" spans="2:4" ht="12.75" x14ac:dyDescent="0.2">
      <c r="B3164" s="72"/>
      <c r="C3164" s="72"/>
      <c r="D3164" s="72"/>
    </row>
    <row r="3165" spans="2:4" ht="12.75" x14ac:dyDescent="0.2">
      <c r="B3165" s="72"/>
      <c r="C3165" s="72"/>
      <c r="D3165" s="72"/>
    </row>
    <row r="3166" spans="2:4" ht="12.75" x14ac:dyDescent="0.2">
      <c r="B3166" s="72"/>
      <c r="C3166" s="72"/>
      <c r="D3166" s="72"/>
    </row>
    <row r="3167" spans="2:4" ht="12.75" x14ac:dyDescent="0.2">
      <c r="B3167" s="72"/>
      <c r="C3167" s="72"/>
      <c r="D3167" s="72"/>
    </row>
    <row r="3168" spans="2:4" ht="12.75" x14ac:dyDescent="0.2">
      <c r="B3168" s="72"/>
      <c r="C3168" s="72"/>
      <c r="D3168" s="72"/>
    </row>
    <row r="3169" spans="2:4" ht="12.75" x14ac:dyDescent="0.2">
      <c r="B3169" s="72"/>
      <c r="C3169" s="72"/>
      <c r="D3169" s="72"/>
    </row>
    <row r="3170" spans="2:4" ht="12.75" x14ac:dyDescent="0.2">
      <c r="B3170" s="72"/>
      <c r="C3170" s="72"/>
      <c r="D3170" s="72"/>
    </row>
    <row r="3171" spans="2:4" ht="12.75" x14ac:dyDescent="0.2">
      <c r="B3171" s="72"/>
      <c r="C3171" s="72"/>
      <c r="D3171" s="72"/>
    </row>
    <row r="3172" spans="2:4" ht="12.75" x14ac:dyDescent="0.2">
      <c r="B3172" s="72"/>
      <c r="C3172" s="72"/>
      <c r="D3172" s="72"/>
    </row>
    <row r="3173" spans="2:4" ht="12.75" x14ac:dyDescent="0.2">
      <c r="B3173" s="72"/>
      <c r="C3173" s="72"/>
      <c r="D3173" s="72"/>
    </row>
    <row r="3174" spans="2:4" ht="12.75" x14ac:dyDescent="0.2">
      <c r="B3174" s="72"/>
      <c r="C3174" s="72"/>
      <c r="D3174" s="72"/>
    </row>
    <row r="3175" spans="2:4" ht="12.75" x14ac:dyDescent="0.2">
      <c r="B3175" s="72"/>
      <c r="C3175" s="72"/>
      <c r="D3175" s="72"/>
    </row>
    <row r="3176" spans="2:4" ht="12.75" x14ac:dyDescent="0.2">
      <c r="B3176" s="72"/>
      <c r="C3176" s="72"/>
      <c r="D3176" s="72"/>
    </row>
    <row r="3177" spans="2:4" ht="12.75" x14ac:dyDescent="0.2">
      <c r="B3177" s="72"/>
      <c r="C3177" s="72"/>
      <c r="D3177" s="72"/>
    </row>
    <row r="3178" spans="2:4" ht="12.75" x14ac:dyDescent="0.2">
      <c r="B3178" s="72"/>
      <c r="C3178" s="72"/>
      <c r="D3178" s="72"/>
    </row>
    <row r="3179" spans="2:4" ht="12.75" x14ac:dyDescent="0.2">
      <c r="B3179" s="72"/>
      <c r="C3179" s="72"/>
      <c r="D3179" s="72"/>
    </row>
    <row r="3180" spans="2:4" ht="12.75" x14ac:dyDescent="0.2">
      <c r="B3180" s="72"/>
      <c r="C3180" s="72"/>
      <c r="D3180" s="72"/>
    </row>
    <row r="3181" spans="2:4" ht="12.75" x14ac:dyDescent="0.2">
      <c r="B3181" s="72"/>
      <c r="C3181" s="72"/>
      <c r="D3181" s="72"/>
    </row>
    <row r="3182" spans="2:4" ht="12.75" x14ac:dyDescent="0.2">
      <c r="B3182" s="72"/>
      <c r="C3182" s="72"/>
      <c r="D3182" s="72"/>
    </row>
    <row r="3183" spans="2:4" ht="12.75" x14ac:dyDescent="0.2">
      <c r="B3183" s="72"/>
      <c r="C3183" s="72"/>
      <c r="D3183" s="72"/>
    </row>
    <row r="3184" spans="2:4" ht="12.75" x14ac:dyDescent="0.2">
      <c r="B3184" s="72"/>
      <c r="C3184" s="72"/>
      <c r="D3184" s="72"/>
    </row>
    <row r="3185" spans="2:4" ht="12.75" x14ac:dyDescent="0.2">
      <c r="B3185" s="72"/>
      <c r="C3185" s="72"/>
      <c r="D3185" s="72"/>
    </row>
    <row r="3186" spans="2:4" ht="12.75" x14ac:dyDescent="0.2">
      <c r="B3186" s="72"/>
      <c r="C3186" s="72"/>
      <c r="D3186" s="72"/>
    </row>
    <row r="3187" spans="2:4" ht="12.75" x14ac:dyDescent="0.2">
      <c r="B3187" s="72"/>
      <c r="C3187" s="72"/>
      <c r="D3187" s="72"/>
    </row>
    <row r="3188" spans="2:4" ht="12.75" x14ac:dyDescent="0.2">
      <c r="B3188" s="72"/>
      <c r="C3188" s="72"/>
      <c r="D3188" s="72"/>
    </row>
    <row r="3189" spans="2:4" ht="12.75" x14ac:dyDescent="0.2">
      <c r="B3189" s="72"/>
      <c r="C3189" s="72"/>
      <c r="D3189" s="72"/>
    </row>
    <row r="3190" spans="2:4" ht="12.75" x14ac:dyDescent="0.2">
      <c r="B3190" s="72"/>
      <c r="C3190" s="72"/>
      <c r="D3190" s="72"/>
    </row>
    <row r="3191" spans="2:4" ht="12.75" x14ac:dyDescent="0.2">
      <c r="B3191" s="72"/>
      <c r="C3191" s="72"/>
      <c r="D3191" s="72"/>
    </row>
    <row r="3192" spans="2:4" ht="12.75" x14ac:dyDescent="0.2">
      <c r="B3192" s="72"/>
      <c r="C3192" s="72"/>
      <c r="D3192" s="72"/>
    </row>
    <row r="3193" spans="2:4" ht="12.75" x14ac:dyDescent="0.2">
      <c r="B3193" s="72"/>
      <c r="C3193" s="72"/>
      <c r="D3193" s="72"/>
    </row>
    <row r="3194" spans="2:4" ht="12.75" x14ac:dyDescent="0.2">
      <c r="B3194" s="72"/>
      <c r="C3194" s="72"/>
      <c r="D3194" s="72"/>
    </row>
    <row r="3195" spans="2:4" ht="12.75" x14ac:dyDescent="0.2">
      <c r="B3195" s="72"/>
      <c r="C3195" s="72"/>
      <c r="D3195" s="72"/>
    </row>
    <row r="3196" spans="2:4" ht="12.75" x14ac:dyDescent="0.2">
      <c r="B3196" s="72"/>
      <c r="C3196" s="72"/>
      <c r="D3196" s="72"/>
    </row>
    <row r="3197" spans="2:4" ht="12.75" x14ac:dyDescent="0.2">
      <c r="B3197" s="72"/>
      <c r="C3197" s="72"/>
      <c r="D3197" s="72"/>
    </row>
    <row r="3198" spans="2:4" ht="12.75" x14ac:dyDescent="0.2">
      <c r="B3198" s="72"/>
      <c r="C3198" s="72"/>
      <c r="D3198" s="72"/>
    </row>
    <row r="3199" spans="2:4" ht="12.75" x14ac:dyDescent="0.2">
      <c r="B3199" s="72"/>
      <c r="C3199" s="72"/>
      <c r="D3199" s="72"/>
    </row>
    <row r="3200" spans="2:4" ht="12.75" x14ac:dyDescent="0.2">
      <c r="B3200" s="72"/>
      <c r="C3200" s="72"/>
      <c r="D3200" s="72"/>
    </row>
    <row r="3201" spans="2:4" ht="12.75" x14ac:dyDescent="0.2">
      <c r="B3201" s="72"/>
      <c r="C3201" s="72"/>
      <c r="D3201" s="72"/>
    </row>
    <row r="3202" spans="2:4" ht="12.75" x14ac:dyDescent="0.2">
      <c r="B3202" s="72"/>
      <c r="C3202" s="72"/>
      <c r="D3202" s="72"/>
    </row>
    <row r="3203" spans="2:4" ht="12.75" x14ac:dyDescent="0.2">
      <c r="B3203" s="72"/>
      <c r="C3203" s="72"/>
      <c r="D3203" s="72"/>
    </row>
    <row r="3204" spans="2:4" ht="12.75" x14ac:dyDescent="0.2">
      <c r="B3204" s="72"/>
      <c r="C3204" s="72"/>
      <c r="D3204" s="72"/>
    </row>
    <row r="3205" spans="2:4" ht="12.75" x14ac:dyDescent="0.2">
      <c r="B3205" s="72"/>
      <c r="C3205" s="72"/>
      <c r="D3205" s="72"/>
    </row>
    <row r="3206" spans="2:4" ht="12.75" x14ac:dyDescent="0.2">
      <c r="B3206" s="72"/>
      <c r="C3206" s="72"/>
      <c r="D3206" s="72"/>
    </row>
    <row r="3207" spans="2:4" ht="12.75" x14ac:dyDescent="0.2">
      <c r="B3207" s="72"/>
      <c r="C3207" s="72"/>
      <c r="D3207" s="72"/>
    </row>
    <row r="3208" spans="2:4" ht="12.75" x14ac:dyDescent="0.2">
      <c r="B3208" s="72"/>
      <c r="C3208" s="72"/>
      <c r="D3208" s="72"/>
    </row>
    <row r="3209" spans="2:4" ht="12.75" x14ac:dyDescent="0.2">
      <c r="B3209" s="72"/>
      <c r="C3209" s="72"/>
      <c r="D3209" s="72"/>
    </row>
    <row r="3210" spans="2:4" ht="12.75" x14ac:dyDescent="0.2">
      <c r="B3210" s="72"/>
      <c r="C3210" s="72"/>
      <c r="D3210" s="72"/>
    </row>
    <row r="3211" spans="2:4" ht="12.75" x14ac:dyDescent="0.2">
      <c r="B3211" s="72"/>
      <c r="C3211" s="72"/>
      <c r="D3211" s="72"/>
    </row>
    <row r="3212" spans="2:4" ht="12.75" x14ac:dyDescent="0.2">
      <c r="B3212" s="72"/>
      <c r="C3212" s="72"/>
      <c r="D3212" s="72"/>
    </row>
    <row r="3213" spans="2:4" ht="12.75" x14ac:dyDescent="0.2">
      <c r="B3213" s="72"/>
      <c r="C3213" s="72"/>
      <c r="D3213" s="72"/>
    </row>
    <row r="3214" spans="2:4" ht="12.75" x14ac:dyDescent="0.2">
      <c r="B3214" s="72"/>
      <c r="C3214" s="72"/>
      <c r="D3214" s="72"/>
    </row>
    <row r="3215" spans="2:4" ht="12.75" x14ac:dyDescent="0.2">
      <c r="B3215" s="72"/>
      <c r="C3215" s="72"/>
      <c r="D3215" s="72"/>
    </row>
    <row r="3216" spans="2:4" ht="12.75" x14ac:dyDescent="0.2">
      <c r="B3216" s="72"/>
      <c r="C3216" s="72"/>
      <c r="D3216" s="72"/>
    </row>
    <row r="3217" spans="2:4" ht="12.75" x14ac:dyDescent="0.2">
      <c r="B3217" s="72"/>
      <c r="C3217" s="72"/>
      <c r="D3217" s="72"/>
    </row>
    <row r="3218" spans="2:4" ht="12.75" x14ac:dyDescent="0.2">
      <c r="B3218" s="72"/>
      <c r="C3218" s="72"/>
      <c r="D3218" s="72"/>
    </row>
    <row r="3219" spans="2:4" ht="12.75" x14ac:dyDescent="0.2">
      <c r="B3219" s="72"/>
      <c r="C3219" s="72"/>
      <c r="D3219" s="72"/>
    </row>
    <row r="3220" spans="2:4" ht="12.75" x14ac:dyDescent="0.2">
      <c r="B3220" s="72"/>
      <c r="C3220" s="72"/>
      <c r="D3220" s="72"/>
    </row>
    <row r="3221" spans="2:4" ht="12.75" x14ac:dyDescent="0.2">
      <c r="B3221" s="72"/>
      <c r="C3221" s="72"/>
      <c r="D3221" s="72"/>
    </row>
    <row r="3222" spans="2:4" ht="12.75" x14ac:dyDescent="0.2">
      <c r="B3222" s="72"/>
      <c r="C3222" s="72"/>
      <c r="D3222" s="72"/>
    </row>
    <row r="3223" spans="2:4" ht="12.75" x14ac:dyDescent="0.2">
      <c r="B3223" s="72"/>
      <c r="C3223" s="72"/>
      <c r="D3223" s="72"/>
    </row>
    <row r="3224" spans="2:4" ht="12.75" x14ac:dyDescent="0.2">
      <c r="B3224" s="72"/>
      <c r="C3224" s="72"/>
      <c r="D3224" s="72"/>
    </row>
    <row r="3225" spans="2:4" ht="12.75" x14ac:dyDescent="0.2">
      <c r="B3225" s="72"/>
      <c r="C3225" s="72"/>
      <c r="D3225" s="72"/>
    </row>
    <row r="3226" spans="2:4" ht="12.75" x14ac:dyDescent="0.2">
      <c r="B3226" s="72"/>
      <c r="C3226" s="72"/>
      <c r="D3226" s="72"/>
    </row>
    <row r="3227" spans="2:4" ht="12.75" x14ac:dyDescent="0.2">
      <c r="B3227" s="72"/>
      <c r="C3227" s="72"/>
      <c r="D3227" s="72"/>
    </row>
    <row r="3228" spans="2:4" ht="12.75" x14ac:dyDescent="0.2">
      <c r="B3228" s="72"/>
      <c r="C3228" s="72"/>
      <c r="D3228" s="72"/>
    </row>
    <row r="3229" spans="2:4" ht="12.75" x14ac:dyDescent="0.2">
      <c r="B3229" s="72"/>
      <c r="C3229" s="72"/>
      <c r="D3229" s="72"/>
    </row>
    <row r="3230" spans="2:4" ht="12.75" x14ac:dyDescent="0.2">
      <c r="B3230" s="72"/>
      <c r="C3230" s="72"/>
      <c r="D3230" s="72"/>
    </row>
    <row r="3231" spans="2:4" ht="12.75" x14ac:dyDescent="0.2">
      <c r="B3231" s="72"/>
      <c r="C3231" s="72"/>
      <c r="D3231" s="72"/>
    </row>
    <row r="3232" spans="2:4" ht="12.75" x14ac:dyDescent="0.2">
      <c r="B3232" s="72"/>
      <c r="C3232" s="72"/>
      <c r="D3232" s="72"/>
    </row>
    <row r="3233" spans="2:4" ht="12.75" x14ac:dyDescent="0.2">
      <c r="B3233" s="72"/>
      <c r="C3233" s="72"/>
      <c r="D3233" s="72"/>
    </row>
    <row r="3234" spans="2:4" ht="12.75" x14ac:dyDescent="0.2">
      <c r="B3234" s="72"/>
      <c r="C3234" s="72"/>
      <c r="D3234" s="72"/>
    </row>
    <row r="3235" spans="2:4" ht="12.75" x14ac:dyDescent="0.2">
      <c r="B3235" s="72"/>
      <c r="C3235" s="72"/>
      <c r="D3235" s="72"/>
    </row>
    <row r="3236" spans="2:4" ht="12.75" x14ac:dyDescent="0.2">
      <c r="B3236" s="72"/>
      <c r="C3236" s="72"/>
      <c r="D3236" s="72"/>
    </row>
    <row r="3237" spans="2:4" ht="12.75" x14ac:dyDescent="0.2">
      <c r="B3237" s="72"/>
      <c r="C3237" s="72"/>
      <c r="D3237" s="72"/>
    </row>
    <row r="3238" spans="2:4" ht="12.75" x14ac:dyDescent="0.2">
      <c r="B3238" s="72"/>
      <c r="C3238" s="72"/>
      <c r="D3238" s="72"/>
    </row>
    <row r="3239" spans="2:4" ht="12.75" x14ac:dyDescent="0.2">
      <c r="B3239" s="72"/>
      <c r="C3239" s="72"/>
      <c r="D3239" s="72"/>
    </row>
    <row r="3240" spans="2:4" ht="12.75" x14ac:dyDescent="0.2">
      <c r="B3240" s="72"/>
      <c r="C3240" s="72"/>
      <c r="D3240" s="72"/>
    </row>
    <row r="3241" spans="2:4" ht="12.75" x14ac:dyDescent="0.2">
      <c r="B3241" s="72"/>
      <c r="C3241" s="72"/>
      <c r="D3241" s="72"/>
    </row>
    <row r="3242" spans="2:4" ht="12.75" x14ac:dyDescent="0.2">
      <c r="B3242" s="72"/>
      <c r="C3242" s="72"/>
      <c r="D3242" s="72"/>
    </row>
    <row r="3243" spans="2:4" ht="12.75" x14ac:dyDescent="0.2">
      <c r="B3243" s="72"/>
      <c r="C3243" s="72"/>
      <c r="D3243" s="72"/>
    </row>
    <row r="3244" spans="2:4" ht="12.75" x14ac:dyDescent="0.2">
      <c r="B3244" s="72"/>
      <c r="C3244" s="72"/>
      <c r="D3244" s="72"/>
    </row>
    <row r="3245" spans="2:4" ht="12.75" x14ac:dyDescent="0.2">
      <c r="B3245" s="72"/>
      <c r="C3245" s="72"/>
      <c r="D3245" s="72"/>
    </row>
    <row r="3246" spans="2:4" ht="12.75" x14ac:dyDescent="0.2">
      <c r="B3246" s="72"/>
      <c r="C3246" s="72"/>
      <c r="D3246" s="72"/>
    </row>
    <row r="3247" spans="2:4" ht="12.75" x14ac:dyDescent="0.2">
      <c r="B3247" s="72"/>
      <c r="C3247" s="72"/>
      <c r="D3247" s="72"/>
    </row>
    <row r="3248" spans="2:4" ht="12.75" x14ac:dyDescent="0.2">
      <c r="B3248" s="72"/>
      <c r="C3248" s="72"/>
      <c r="D3248" s="72"/>
    </row>
    <row r="3249" spans="2:4" ht="12.75" x14ac:dyDescent="0.2">
      <c r="B3249" s="72"/>
      <c r="C3249" s="72"/>
      <c r="D3249" s="72"/>
    </row>
    <row r="3250" spans="2:4" ht="12.75" x14ac:dyDescent="0.2">
      <c r="B3250" s="72"/>
      <c r="C3250" s="72"/>
      <c r="D3250" s="72"/>
    </row>
    <row r="3251" spans="2:4" ht="12.75" x14ac:dyDescent="0.2">
      <c r="B3251" s="72"/>
      <c r="C3251" s="72"/>
      <c r="D3251" s="72"/>
    </row>
    <row r="3252" spans="2:4" ht="12.75" x14ac:dyDescent="0.2">
      <c r="B3252" s="72"/>
      <c r="C3252" s="72"/>
      <c r="D3252" s="72"/>
    </row>
    <row r="3253" spans="2:4" ht="12.75" x14ac:dyDescent="0.2">
      <c r="B3253" s="72"/>
      <c r="C3253" s="72"/>
      <c r="D3253" s="72"/>
    </row>
    <row r="3254" spans="2:4" ht="12.75" x14ac:dyDescent="0.2">
      <c r="B3254" s="72"/>
      <c r="C3254" s="72"/>
      <c r="D3254" s="72"/>
    </row>
    <row r="3255" spans="2:4" ht="12.75" x14ac:dyDescent="0.2">
      <c r="B3255" s="72"/>
      <c r="C3255" s="72"/>
      <c r="D3255" s="72"/>
    </row>
    <row r="3256" spans="2:4" ht="12.75" x14ac:dyDescent="0.2">
      <c r="B3256" s="72"/>
      <c r="C3256" s="72"/>
      <c r="D3256" s="72"/>
    </row>
    <row r="3257" spans="2:4" ht="12.75" x14ac:dyDescent="0.2">
      <c r="B3257" s="72"/>
      <c r="C3257" s="72"/>
      <c r="D3257" s="72"/>
    </row>
    <row r="3258" spans="2:4" ht="12.75" x14ac:dyDescent="0.2">
      <c r="B3258" s="72"/>
      <c r="C3258" s="72"/>
      <c r="D3258" s="72"/>
    </row>
    <row r="3259" spans="2:4" ht="12.75" x14ac:dyDescent="0.2">
      <c r="B3259" s="72"/>
      <c r="C3259" s="72"/>
      <c r="D3259" s="72"/>
    </row>
    <row r="3260" spans="2:4" ht="12.75" x14ac:dyDescent="0.2">
      <c r="B3260" s="72"/>
      <c r="C3260" s="72"/>
      <c r="D3260" s="72"/>
    </row>
    <row r="3261" spans="2:4" ht="12.75" x14ac:dyDescent="0.2">
      <c r="B3261" s="72"/>
      <c r="C3261" s="72"/>
      <c r="D3261" s="72"/>
    </row>
    <row r="3262" spans="2:4" ht="12.75" x14ac:dyDescent="0.2">
      <c r="B3262" s="72"/>
      <c r="C3262" s="72"/>
      <c r="D3262" s="72"/>
    </row>
    <row r="3263" spans="2:4" ht="12.75" x14ac:dyDescent="0.2">
      <c r="B3263" s="72"/>
      <c r="C3263" s="72"/>
      <c r="D3263" s="72"/>
    </row>
    <row r="3264" spans="2:4" ht="12.75" x14ac:dyDescent="0.2">
      <c r="B3264" s="72"/>
      <c r="C3264" s="72"/>
      <c r="D3264" s="72"/>
    </row>
    <row r="3265" spans="2:4" ht="12.75" x14ac:dyDescent="0.2">
      <c r="B3265" s="72"/>
      <c r="C3265" s="72"/>
      <c r="D3265" s="72"/>
    </row>
    <row r="3266" spans="2:4" ht="12.75" x14ac:dyDescent="0.2">
      <c r="B3266" s="72"/>
      <c r="C3266" s="72"/>
      <c r="D3266" s="72"/>
    </row>
    <row r="3267" spans="2:4" ht="12.75" x14ac:dyDescent="0.2">
      <c r="B3267" s="72"/>
      <c r="C3267" s="72"/>
      <c r="D3267" s="72"/>
    </row>
    <row r="3268" spans="2:4" ht="12.75" x14ac:dyDescent="0.2">
      <c r="B3268" s="72"/>
      <c r="C3268" s="72"/>
      <c r="D3268" s="72"/>
    </row>
    <row r="3269" spans="2:4" ht="12.75" x14ac:dyDescent="0.2">
      <c r="B3269" s="72"/>
      <c r="C3269" s="72"/>
      <c r="D3269" s="72"/>
    </row>
    <row r="3270" spans="2:4" ht="12.75" x14ac:dyDescent="0.2">
      <c r="B3270" s="72"/>
      <c r="C3270" s="72"/>
      <c r="D3270" s="72"/>
    </row>
    <row r="3271" spans="2:4" ht="12.75" x14ac:dyDescent="0.2">
      <c r="B3271" s="72"/>
      <c r="C3271" s="72"/>
      <c r="D3271" s="72"/>
    </row>
    <row r="3272" spans="2:4" ht="12.75" x14ac:dyDescent="0.2">
      <c r="B3272" s="72"/>
      <c r="C3272" s="72"/>
      <c r="D3272" s="72"/>
    </row>
    <row r="3273" spans="2:4" ht="12.75" x14ac:dyDescent="0.2">
      <c r="B3273" s="72"/>
      <c r="C3273" s="72"/>
      <c r="D3273" s="72"/>
    </row>
    <row r="3274" spans="2:4" ht="12.75" x14ac:dyDescent="0.2">
      <c r="B3274" s="72"/>
      <c r="C3274" s="72"/>
      <c r="D3274" s="72"/>
    </row>
    <row r="3275" spans="2:4" ht="12.75" x14ac:dyDescent="0.2">
      <c r="B3275" s="72"/>
      <c r="C3275" s="72"/>
      <c r="D3275" s="72"/>
    </row>
    <row r="3276" spans="2:4" ht="12.75" x14ac:dyDescent="0.2">
      <c r="B3276" s="72"/>
      <c r="C3276" s="72"/>
      <c r="D3276" s="72"/>
    </row>
    <row r="3277" spans="2:4" ht="12.75" x14ac:dyDescent="0.2">
      <c r="B3277" s="72"/>
      <c r="C3277" s="72"/>
      <c r="D3277" s="72"/>
    </row>
    <row r="3278" spans="2:4" ht="12.75" x14ac:dyDescent="0.2">
      <c r="B3278" s="72"/>
      <c r="C3278" s="72"/>
      <c r="D3278" s="72"/>
    </row>
    <row r="3279" spans="2:4" ht="12.75" x14ac:dyDescent="0.2">
      <c r="B3279" s="72"/>
      <c r="C3279" s="72"/>
      <c r="D3279" s="72"/>
    </row>
    <row r="3280" spans="2:4" ht="12.75" x14ac:dyDescent="0.2">
      <c r="B3280" s="72"/>
      <c r="C3280" s="72"/>
      <c r="D3280" s="72"/>
    </row>
    <row r="3281" spans="2:4" ht="12.75" x14ac:dyDescent="0.2">
      <c r="B3281" s="72"/>
      <c r="C3281" s="72"/>
      <c r="D3281" s="72"/>
    </row>
    <row r="3282" spans="2:4" ht="12.75" x14ac:dyDescent="0.2">
      <c r="B3282" s="72"/>
      <c r="C3282" s="72"/>
      <c r="D3282" s="72"/>
    </row>
    <row r="3283" spans="2:4" ht="12.75" x14ac:dyDescent="0.2">
      <c r="B3283" s="72"/>
      <c r="C3283" s="72"/>
      <c r="D3283" s="72"/>
    </row>
    <row r="3284" spans="2:4" ht="12.75" x14ac:dyDescent="0.2">
      <c r="B3284" s="72"/>
      <c r="C3284" s="72"/>
      <c r="D3284" s="72"/>
    </row>
    <row r="3285" spans="2:4" ht="12.75" x14ac:dyDescent="0.2">
      <c r="B3285" s="72"/>
      <c r="C3285" s="72"/>
      <c r="D3285" s="72"/>
    </row>
    <row r="3286" spans="2:4" ht="12.75" x14ac:dyDescent="0.2">
      <c r="B3286" s="72"/>
      <c r="C3286" s="72"/>
      <c r="D3286" s="72"/>
    </row>
    <row r="3287" spans="2:4" ht="12.75" x14ac:dyDescent="0.2">
      <c r="B3287" s="72"/>
      <c r="C3287" s="72"/>
      <c r="D3287" s="72"/>
    </row>
    <row r="3288" spans="2:4" ht="12.75" x14ac:dyDescent="0.2">
      <c r="B3288" s="72"/>
      <c r="C3288" s="72"/>
      <c r="D3288" s="72"/>
    </row>
    <row r="3289" spans="2:4" ht="12.75" x14ac:dyDescent="0.2">
      <c r="B3289" s="72"/>
      <c r="C3289" s="72"/>
      <c r="D3289" s="72"/>
    </row>
    <row r="3290" spans="2:4" ht="12.75" x14ac:dyDescent="0.2">
      <c r="B3290" s="72"/>
      <c r="C3290" s="72"/>
      <c r="D3290" s="72"/>
    </row>
    <row r="3291" spans="2:4" ht="12.75" x14ac:dyDescent="0.2">
      <c r="B3291" s="72"/>
      <c r="C3291" s="72"/>
      <c r="D3291" s="72"/>
    </row>
    <row r="3292" spans="2:4" ht="12.75" x14ac:dyDescent="0.2">
      <c r="B3292" s="72"/>
      <c r="C3292" s="72"/>
      <c r="D3292" s="72"/>
    </row>
    <row r="3293" spans="2:4" ht="12.75" x14ac:dyDescent="0.2">
      <c r="B3293" s="72"/>
      <c r="C3293" s="72"/>
      <c r="D3293" s="72"/>
    </row>
    <row r="3294" spans="2:4" ht="12.75" x14ac:dyDescent="0.2">
      <c r="B3294" s="72"/>
      <c r="C3294" s="72"/>
      <c r="D3294" s="72"/>
    </row>
    <row r="3295" spans="2:4" ht="12.75" x14ac:dyDescent="0.2">
      <c r="B3295" s="72"/>
      <c r="C3295" s="72"/>
      <c r="D3295" s="72"/>
    </row>
    <row r="3296" spans="2:4" ht="12.75" x14ac:dyDescent="0.2">
      <c r="B3296" s="72"/>
      <c r="C3296" s="72"/>
      <c r="D3296" s="72"/>
    </row>
    <row r="3297" spans="2:4" ht="12.75" x14ac:dyDescent="0.2">
      <c r="B3297" s="72"/>
      <c r="C3297" s="72"/>
      <c r="D3297" s="72"/>
    </row>
    <row r="3298" spans="2:4" ht="12.75" x14ac:dyDescent="0.2">
      <c r="B3298" s="72"/>
      <c r="C3298" s="72"/>
      <c r="D3298" s="72"/>
    </row>
    <row r="3299" spans="2:4" ht="12.75" x14ac:dyDescent="0.2">
      <c r="B3299" s="72"/>
      <c r="C3299" s="72"/>
      <c r="D3299" s="72"/>
    </row>
    <row r="3300" spans="2:4" ht="12.75" x14ac:dyDescent="0.2">
      <c r="B3300" s="72"/>
      <c r="C3300" s="72"/>
      <c r="D3300" s="72"/>
    </row>
    <row r="3301" spans="2:4" ht="12.75" x14ac:dyDescent="0.2">
      <c r="B3301" s="72"/>
      <c r="C3301" s="72"/>
      <c r="D3301" s="72"/>
    </row>
    <row r="3302" spans="2:4" ht="12.75" x14ac:dyDescent="0.2">
      <c r="B3302" s="72"/>
      <c r="C3302" s="72"/>
      <c r="D3302" s="72"/>
    </row>
    <row r="3303" spans="2:4" ht="12.75" x14ac:dyDescent="0.2">
      <c r="B3303" s="72"/>
      <c r="C3303" s="72"/>
      <c r="D3303" s="72"/>
    </row>
    <row r="3304" spans="2:4" ht="12.75" x14ac:dyDescent="0.2">
      <c r="B3304" s="72"/>
      <c r="C3304" s="72"/>
      <c r="D3304" s="72"/>
    </row>
    <row r="3305" spans="2:4" ht="12.75" x14ac:dyDescent="0.2">
      <c r="B3305" s="72"/>
      <c r="C3305" s="72"/>
      <c r="D3305" s="72"/>
    </row>
    <row r="3306" spans="2:4" ht="12.75" x14ac:dyDescent="0.2">
      <c r="B3306" s="72"/>
      <c r="C3306" s="72"/>
      <c r="D3306" s="72"/>
    </row>
    <row r="3307" spans="2:4" ht="12.75" x14ac:dyDescent="0.2">
      <c r="B3307" s="72"/>
      <c r="C3307" s="72"/>
      <c r="D3307" s="72"/>
    </row>
    <row r="3308" spans="2:4" ht="12.75" x14ac:dyDescent="0.2">
      <c r="B3308" s="72"/>
      <c r="C3308" s="72"/>
      <c r="D3308" s="72"/>
    </row>
    <row r="3309" spans="2:4" ht="12.75" x14ac:dyDescent="0.2">
      <c r="B3309" s="72"/>
      <c r="C3309" s="72"/>
      <c r="D3309" s="72"/>
    </row>
    <row r="3310" spans="2:4" ht="12.75" x14ac:dyDescent="0.2">
      <c r="B3310" s="72"/>
      <c r="C3310" s="72"/>
      <c r="D3310" s="72"/>
    </row>
    <row r="3311" spans="2:4" ht="12.75" x14ac:dyDescent="0.2">
      <c r="B3311" s="72"/>
      <c r="C3311" s="72"/>
      <c r="D3311" s="72"/>
    </row>
    <row r="3312" spans="2:4" ht="12.75" x14ac:dyDescent="0.2">
      <c r="B3312" s="72"/>
      <c r="C3312" s="72"/>
      <c r="D3312" s="72"/>
    </row>
    <row r="3313" spans="2:4" ht="12.75" x14ac:dyDescent="0.2">
      <c r="B3313" s="72"/>
      <c r="C3313" s="72"/>
      <c r="D3313" s="72"/>
    </row>
    <row r="3314" spans="2:4" ht="12.75" x14ac:dyDescent="0.2">
      <c r="B3314" s="72"/>
      <c r="C3314" s="72"/>
      <c r="D3314" s="72"/>
    </row>
    <row r="3315" spans="2:4" ht="12.75" x14ac:dyDescent="0.2">
      <c r="B3315" s="72"/>
      <c r="C3315" s="72"/>
      <c r="D3315" s="72"/>
    </row>
    <row r="3316" spans="2:4" ht="12.75" x14ac:dyDescent="0.2">
      <c r="B3316" s="72"/>
      <c r="C3316" s="72"/>
      <c r="D3316" s="72"/>
    </row>
    <row r="3317" spans="2:4" ht="12.75" x14ac:dyDescent="0.2">
      <c r="B3317" s="72"/>
      <c r="C3317" s="72"/>
      <c r="D3317" s="72"/>
    </row>
    <row r="3318" spans="2:4" ht="12.75" x14ac:dyDescent="0.2">
      <c r="B3318" s="72"/>
      <c r="C3318" s="72"/>
      <c r="D3318" s="72"/>
    </row>
    <row r="3319" spans="2:4" ht="12.75" x14ac:dyDescent="0.2">
      <c r="B3319" s="72"/>
      <c r="C3319" s="72"/>
      <c r="D3319" s="72"/>
    </row>
    <row r="3320" spans="2:4" ht="12.75" x14ac:dyDescent="0.2">
      <c r="B3320" s="72"/>
      <c r="C3320" s="72"/>
      <c r="D3320" s="72"/>
    </row>
    <row r="3321" spans="2:4" ht="12.75" x14ac:dyDescent="0.2">
      <c r="B3321" s="72"/>
      <c r="C3321" s="72"/>
      <c r="D3321" s="72"/>
    </row>
    <row r="3322" spans="2:4" ht="12.75" x14ac:dyDescent="0.2">
      <c r="B3322" s="72"/>
      <c r="C3322" s="72"/>
      <c r="D3322" s="72"/>
    </row>
    <row r="3323" spans="2:4" ht="12.75" x14ac:dyDescent="0.2">
      <c r="B3323" s="72"/>
      <c r="C3323" s="72"/>
      <c r="D3323" s="72"/>
    </row>
    <row r="3324" spans="2:4" ht="12.75" x14ac:dyDescent="0.2">
      <c r="B3324" s="72"/>
      <c r="C3324" s="72"/>
      <c r="D3324" s="72"/>
    </row>
    <row r="3325" spans="2:4" ht="12.75" x14ac:dyDescent="0.2">
      <c r="B3325" s="72"/>
      <c r="C3325" s="72"/>
      <c r="D3325" s="72"/>
    </row>
    <row r="3326" spans="2:4" ht="12.75" x14ac:dyDescent="0.2">
      <c r="B3326" s="72"/>
      <c r="C3326" s="72"/>
      <c r="D3326" s="72"/>
    </row>
    <row r="3327" spans="2:4" ht="12.75" x14ac:dyDescent="0.2">
      <c r="B3327" s="72"/>
      <c r="C3327" s="72"/>
      <c r="D3327" s="72"/>
    </row>
    <row r="3328" spans="2:4" ht="12.75" x14ac:dyDescent="0.2">
      <c r="B3328" s="72"/>
      <c r="C3328" s="72"/>
      <c r="D3328" s="72"/>
    </row>
    <row r="3329" spans="2:4" ht="12.75" x14ac:dyDescent="0.2">
      <c r="B3329" s="72"/>
      <c r="C3329" s="72"/>
      <c r="D3329" s="72"/>
    </row>
    <row r="3330" spans="2:4" ht="12.75" x14ac:dyDescent="0.2">
      <c r="B3330" s="72"/>
      <c r="C3330" s="72"/>
      <c r="D3330" s="72"/>
    </row>
    <row r="3331" spans="2:4" ht="12.75" x14ac:dyDescent="0.2">
      <c r="B3331" s="72"/>
      <c r="C3331" s="72"/>
      <c r="D3331" s="72"/>
    </row>
    <row r="3332" spans="2:4" ht="12.75" x14ac:dyDescent="0.2">
      <c r="B3332" s="72"/>
      <c r="C3332" s="72"/>
      <c r="D3332" s="72"/>
    </row>
    <row r="3333" spans="2:4" ht="12.75" x14ac:dyDescent="0.2">
      <c r="B3333" s="72"/>
      <c r="C3333" s="72"/>
      <c r="D3333" s="72"/>
    </row>
    <row r="3334" spans="2:4" ht="12.75" x14ac:dyDescent="0.2">
      <c r="B3334" s="72"/>
      <c r="C3334" s="72"/>
      <c r="D3334" s="72"/>
    </row>
    <row r="3335" spans="2:4" ht="12.75" x14ac:dyDescent="0.2">
      <c r="B3335" s="72"/>
      <c r="C3335" s="72"/>
      <c r="D3335" s="72"/>
    </row>
    <row r="3336" spans="2:4" ht="12.75" x14ac:dyDescent="0.2">
      <c r="B3336" s="72"/>
      <c r="C3336" s="72"/>
      <c r="D3336" s="72"/>
    </row>
    <row r="3337" spans="2:4" ht="12.75" x14ac:dyDescent="0.2">
      <c r="B3337" s="72"/>
      <c r="C3337" s="72"/>
      <c r="D3337" s="72"/>
    </row>
    <row r="3338" spans="2:4" ht="12.75" x14ac:dyDescent="0.2">
      <c r="B3338" s="72"/>
      <c r="C3338" s="72"/>
      <c r="D3338" s="72"/>
    </row>
    <row r="3339" spans="2:4" ht="12.75" x14ac:dyDescent="0.2">
      <c r="B3339" s="72"/>
      <c r="C3339" s="72"/>
      <c r="D3339" s="72"/>
    </row>
    <row r="3340" spans="2:4" ht="12.75" x14ac:dyDescent="0.2">
      <c r="B3340" s="72"/>
      <c r="C3340" s="72"/>
      <c r="D3340" s="72"/>
    </row>
    <row r="3341" spans="2:4" ht="12.75" x14ac:dyDescent="0.2">
      <c r="B3341" s="72"/>
      <c r="C3341" s="72"/>
      <c r="D3341" s="72"/>
    </row>
    <row r="3342" spans="2:4" ht="12.75" x14ac:dyDescent="0.2">
      <c r="B3342" s="72"/>
      <c r="C3342" s="72"/>
      <c r="D3342" s="72"/>
    </row>
    <row r="3343" spans="2:4" ht="12.75" x14ac:dyDescent="0.2">
      <c r="B3343" s="72"/>
      <c r="C3343" s="72"/>
      <c r="D3343" s="72"/>
    </row>
    <row r="3344" spans="2:4" ht="12.75" x14ac:dyDescent="0.2">
      <c r="B3344" s="72"/>
      <c r="C3344" s="72"/>
      <c r="D3344" s="72"/>
    </row>
    <row r="3345" spans="2:4" ht="12.75" x14ac:dyDescent="0.2">
      <c r="B3345" s="72"/>
      <c r="C3345" s="72"/>
      <c r="D3345" s="72"/>
    </row>
    <row r="3346" spans="2:4" ht="12.75" x14ac:dyDescent="0.2">
      <c r="B3346" s="72"/>
      <c r="C3346" s="72"/>
      <c r="D3346" s="72"/>
    </row>
    <row r="3347" spans="2:4" ht="12.75" x14ac:dyDescent="0.2">
      <c r="B3347" s="72"/>
      <c r="C3347" s="72"/>
      <c r="D3347" s="72"/>
    </row>
    <row r="3348" spans="2:4" ht="12.75" x14ac:dyDescent="0.2">
      <c r="B3348" s="72"/>
      <c r="C3348" s="72"/>
      <c r="D3348" s="72"/>
    </row>
    <row r="3349" spans="2:4" ht="12.75" x14ac:dyDescent="0.2">
      <c r="B3349" s="72"/>
      <c r="C3349" s="72"/>
      <c r="D3349" s="72"/>
    </row>
    <row r="3350" spans="2:4" ht="12.75" x14ac:dyDescent="0.2">
      <c r="B3350" s="72"/>
      <c r="C3350" s="72"/>
      <c r="D3350" s="72"/>
    </row>
    <row r="3351" spans="2:4" ht="12.75" x14ac:dyDescent="0.2">
      <c r="B3351" s="72"/>
      <c r="C3351" s="72"/>
      <c r="D3351" s="72"/>
    </row>
    <row r="3352" spans="2:4" ht="12.75" x14ac:dyDescent="0.2">
      <c r="B3352" s="72"/>
      <c r="C3352" s="72"/>
      <c r="D3352" s="72"/>
    </row>
    <row r="3353" spans="2:4" ht="12.75" x14ac:dyDescent="0.2">
      <c r="B3353" s="72"/>
      <c r="C3353" s="72"/>
      <c r="D3353" s="72"/>
    </row>
    <row r="3354" spans="2:4" ht="12.75" x14ac:dyDescent="0.2">
      <c r="B3354" s="72"/>
      <c r="C3354" s="72"/>
      <c r="D3354" s="72"/>
    </row>
    <row r="3355" spans="2:4" ht="12.75" x14ac:dyDescent="0.2">
      <c r="B3355" s="72"/>
      <c r="C3355" s="72"/>
      <c r="D3355" s="72"/>
    </row>
    <row r="3356" spans="2:4" ht="12.75" x14ac:dyDescent="0.2">
      <c r="B3356" s="72"/>
      <c r="C3356" s="72"/>
      <c r="D3356" s="72"/>
    </row>
    <row r="3357" spans="2:4" ht="12.75" x14ac:dyDescent="0.2">
      <c r="B3357" s="72"/>
      <c r="C3357" s="72"/>
      <c r="D3357" s="72"/>
    </row>
    <row r="3358" spans="2:4" ht="12.75" x14ac:dyDescent="0.2">
      <c r="B3358" s="72"/>
      <c r="C3358" s="72"/>
      <c r="D3358" s="72"/>
    </row>
    <row r="3359" spans="2:4" ht="12.75" x14ac:dyDescent="0.2">
      <c r="B3359" s="72"/>
      <c r="C3359" s="72"/>
      <c r="D3359" s="72"/>
    </row>
    <row r="3360" spans="2:4" ht="12.75" x14ac:dyDescent="0.2">
      <c r="B3360" s="72"/>
      <c r="C3360" s="72"/>
      <c r="D3360" s="72"/>
    </row>
    <row r="3361" spans="2:4" ht="12.75" x14ac:dyDescent="0.2">
      <c r="B3361" s="72"/>
      <c r="C3361" s="72"/>
      <c r="D3361" s="72"/>
    </row>
    <row r="3362" spans="2:4" ht="12.75" x14ac:dyDescent="0.2">
      <c r="B3362" s="72"/>
      <c r="C3362" s="72"/>
      <c r="D3362" s="72"/>
    </row>
    <row r="3363" spans="2:4" ht="12.75" x14ac:dyDescent="0.2">
      <c r="B3363" s="72"/>
      <c r="C3363" s="72"/>
      <c r="D3363" s="72"/>
    </row>
    <row r="3364" spans="2:4" ht="12.75" x14ac:dyDescent="0.2">
      <c r="B3364" s="72"/>
      <c r="C3364" s="72"/>
      <c r="D3364" s="72"/>
    </row>
    <row r="3365" spans="2:4" ht="12.75" x14ac:dyDescent="0.2">
      <c r="B3365" s="72"/>
      <c r="C3365" s="72"/>
      <c r="D3365" s="72"/>
    </row>
    <row r="3366" spans="2:4" ht="12.75" x14ac:dyDescent="0.2">
      <c r="B3366" s="72"/>
      <c r="C3366" s="72"/>
      <c r="D3366" s="72"/>
    </row>
    <row r="3367" spans="2:4" ht="12.75" x14ac:dyDescent="0.2">
      <c r="B3367" s="72"/>
      <c r="C3367" s="72"/>
      <c r="D3367" s="72"/>
    </row>
    <row r="3368" spans="2:4" ht="12.75" x14ac:dyDescent="0.2">
      <c r="B3368" s="72"/>
      <c r="C3368" s="72"/>
      <c r="D3368" s="72"/>
    </row>
    <row r="3369" spans="2:4" ht="12.75" x14ac:dyDescent="0.2">
      <c r="B3369" s="72"/>
      <c r="C3369" s="72"/>
      <c r="D3369" s="72"/>
    </row>
    <row r="3370" spans="2:4" ht="12.75" x14ac:dyDescent="0.2">
      <c r="B3370" s="72"/>
      <c r="C3370" s="72"/>
      <c r="D3370" s="72"/>
    </row>
    <row r="3371" spans="2:4" ht="12.75" x14ac:dyDescent="0.2">
      <c r="B3371" s="72"/>
      <c r="C3371" s="72"/>
      <c r="D3371" s="72"/>
    </row>
    <row r="3372" spans="2:4" ht="12.75" x14ac:dyDescent="0.2">
      <c r="B3372" s="72"/>
      <c r="C3372" s="72"/>
      <c r="D3372" s="72"/>
    </row>
    <row r="3373" spans="2:4" ht="12.75" x14ac:dyDescent="0.2">
      <c r="B3373" s="72"/>
      <c r="C3373" s="72"/>
      <c r="D3373" s="72"/>
    </row>
    <row r="3374" spans="2:4" ht="12.75" x14ac:dyDescent="0.2">
      <c r="B3374" s="72"/>
      <c r="C3374" s="72"/>
      <c r="D3374" s="72"/>
    </row>
    <row r="3375" spans="2:4" ht="12.75" x14ac:dyDescent="0.2">
      <c r="B3375" s="72"/>
      <c r="C3375" s="72"/>
      <c r="D3375" s="72"/>
    </row>
    <row r="3376" spans="2:4" ht="12.75" x14ac:dyDescent="0.2">
      <c r="B3376" s="72"/>
      <c r="C3376" s="72"/>
      <c r="D3376" s="72"/>
    </row>
    <row r="3377" spans="2:4" ht="12.75" x14ac:dyDescent="0.2">
      <c r="B3377" s="72"/>
      <c r="C3377" s="72"/>
      <c r="D3377" s="72"/>
    </row>
    <row r="3378" spans="2:4" ht="12.75" x14ac:dyDescent="0.2">
      <c r="B3378" s="72"/>
      <c r="C3378" s="72"/>
      <c r="D3378" s="72"/>
    </row>
    <row r="3379" spans="2:4" ht="12.75" x14ac:dyDescent="0.2">
      <c r="B3379" s="72"/>
      <c r="C3379" s="72"/>
      <c r="D3379" s="72"/>
    </row>
    <row r="3380" spans="2:4" ht="12.75" x14ac:dyDescent="0.2">
      <c r="B3380" s="72"/>
      <c r="C3380" s="72"/>
      <c r="D3380" s="72"/>
    </row>
    <row r="3381" spans="2:4" ht="12.75" x14ac:dyDescent="0.2">
      <c r="B3381" s="72"/>
      <c r="C3381" s="72"/>
      <c r="D3381" s="72"/>
    </row>
    <row r="3382" spans="2:4" ht="12.75" x14ac:dyDescent="0.2">
      <c r="B3382" s="72"/>
      <c r="C3382" s="72"/>
      <c r="D3382" s="72"/>
    </row>
    <row r="3383" spans="2:4" ht="12.75" x14ac:dyDescent="0.2">
      <c r="B3383" s="72"/>
      <c r="C3383" s="72"/>
      <c r="D3383" s="72"/>
    </row>
    <row r="3384" spans="2:4" ht="12.75" x14ac:dyDescent="0.2">
      <c r="B3384" s="72"/>
      <c r="C3384" s="72"/>
      <c r="D3384" s="72"/>
    </row>
    <row r="3385" spans="2:4" ht="12.75" x14ac:dyDescent="0.2">
      <c r="B3385" s="72"/>
      <c r="C3385" s="72"/>
      <c r="D3385" s="72"/>
    </row>
    <row r="3386" spans="2:4" ht="12.75" x14ac:dyDescent="0.2">
      <c r="B3386" s="72"/>
      <c r="C3386" s="72"/>
      <c r="D3386" s="72"/>
    </row>
    <row r="3387" spans="2:4" ht="12.75" x14ac:dyDescent="0.2">
      <c r="B3387" s="72"/>
      <c r="C3387" s="72"/>
      <c r="D3387" s="72"/>
    </row>
    <row r="3388" spans="2:4" ht="12.75" x14ac:dyDescent="0.2">
      <c r="B3388" s="72"/>
      <c r="C3388" s="72"/>
      <c r="D3388" s="72"/>
    </row>
    <row r="3389" spans="2:4" ht="12.75" x14ac:dyDescent="0.2">
      <c r="B3389" s="72"/>
      <c r="C3389" s="72"/>
      <c r="D3389" s="72"/>
    </row>
    <row r="3390" spans="2:4" ht="12.75" x14ac:dyDescent="0.2">
      <c r="B3390" s="72"/>
      <c r="C3390" s="72"/>
      <c r="D3390" s="72"/>
    </row>
    <row r="3391" spans="2:4" ht="12.75" x14ac:dyDescent="0.2">
      <c r="B3391" s="72"/>
      <c r="C3391" s="72"/>
      <c r="D3391" s="72"/>
    </row>
    <row r="3392" spans="2:4" ht="12.75" x14ac:dyDescent="0.2">
      <c r="B3392" s="72"/>
      <c r="C3392" s="72"/>
      <c r="D3392" s="72"/>
    </row>
    <row r="3393" spans="2:4" ht="12.75" x14ac:dyDescent="0.2">
      <c r="B3393" s="72"/>
      <c r="C3393" s="72"/>
      <c r="D3393" s="72"/>
    </row>
    <row r="3394" spans="2:4" ht="12.75" x14ac:dyDescent="0.2">
      <c r="B3394" s="72"/>
      <c r="C3394" s="72"/>
      <c r="D3394" s="72"/>
    </row>
    <row r="3395" spans="2:4" ht="12.75" x14ac:dyDescent="0.2">
      <c r="B3395" s="72"/>
      <c r="C3395" s="72"/>
      <c r="D3395" s="72"/>
    </row>
    <row r="3396" spans="2:4" ht="12.75" x14ac:dyDescent="0.2">
      <c r="B3396" s="72"/>
      <c r="C3396" s="72"/>
      <c r="D3396" s="72"/>
    </row>
    <row r="3397" spans="2:4" ht="12.75" x14ac:dyDescent="0.2">
      <c r="B3397" s="72"/>
      <c r="C3397" s="72"/>
      <c r="D3397" s="72"/>
    </row>
    <row r="3398" spans="2:4" ht="12.75" x14ac:dyDescent="0.2">
      <c r="B3398" s="72"/>
      <c r="C3398" s="72"/>
      <c r="D3398" s="72"/>
    </row>
    <row r="3399" spans="2:4" ht="12.75" x14ac:dyDescent="0.2">
      <c r="B3399" s="72"/>
      <c r="C3399" s="72"/>
      <c r="D3399" s="72"/>
    </row>
    <row r="3400" spans="2:4" ht="12.75" x14ac:dyDescent="0.2">
      <c r="B3400" s="72"/>
      <c r="C3400" s="72"/>
      <c r="D3400" s="72"/>
    </row>
    <row r="3401" spans="2:4" ht="12.75" x14ac:dyDescent="0.2">
      <c r="B3401" s="72"/>
      <c r="C3401" s="72"/>
      <c r="D3401" s="72"/>
    </row>
    <row r="3402" spans="2:4" ht="12.75" x14ac:dyDescent="0.2">
      <c r="B3402" s="72"/>
      <c r="C3402" s="72"/>
      <c r="D3402" s="72"/>
    </row>
    <row r="3403" spans="2:4" ht="12.75" x14ac:dyDescent="0.2">
      <c r="B3403" s="72"/>
      <c r="C3403" s="72"/>
      <c r="D3403" s="72"/>
    </row>
    <row r="3404" spans="2:4" ht="12.75" x14ac:dyDescent="0.2">
      <c r="B3404" s="72"/>
      <c r="C3404" s="72"/>
      <c r="D3404" s="72"/>
    </row>
    <row r="3405" spans="2:4" ht="12.75" x14ac:dyDescent="0.2">
      <c r="B3405" s="72"/>
      <c r="C3405" s="72"/>
      <c r="D3405" s="72"/>
    </row>
    <row r="3406" spans="2:4" ht="12.75" x14ac:dyDescent="0.2">
      <c r="B3406" s="72"/>
      <c r="C3406" s="72"/>
      <c r="D3406" s="72"/>
    </row>
    <row r="3407" spans="2:4" ht="12.75" x14ac:dyDescent="0.2">
      <c r="B3407" s="72"/>
      <c r="C3407" s="72"/>
      <c r="D3407" s="72"/>
    </row>
    <row r="3408" spans="2:4" ht="12.75" x14ac:dyDescent="0.2">
      <c r="B3408" s="72"/>
      <c r="C3408" s="72"/>
      <c r="D3408" s="72"/>
    </row>
    <row r="3409" spans="2:4" ht="12.75" x14ac:dyDescent="0.2">
      <c r="B3409" s="72"/>
      <c r="C3409" s="72"/>
      <c r="D3409" s="72"/>
    </row>
    <row r="3410" spans="2:4" ht="12.75" x14ac:dyDescent="0.2">
      <c r="B3410" s="72"/>
      <c r="C3410" s="72"/>
      <c r="D3410" s="72"/>
    </row>
    <row r="3411" spans="2:4" ht="12.75" x14ac:dyDescent="0.2">
      <c r="B3411" s="72"/>
      <c r="C3411" s="72"/>
      <c r="D3411" s="72"/>
    </row>
    <row r="3412" spans="2:4" ht="12.75" x14ac:dyDescent="0.2">
      <c r="B3412" s="72"/>
      <c r="C3412" s="72"/>
      <c r="D3412" s="72"/>
    </row>
    <row r="3413" spans="2:4" ht="12.75" x14ac:dyDescent="0.2">
      <c r="B3413" s="72"/>
      <c r="C3413" s="72"/>
      <c r="D3413" s="72"/>
    </row>
    <row r="3414" spans="2:4" ht="12.75" x14ac:dyDescent="0.2">
      <c r="B3414" s="72"/>
      <c r="C3414" s="72"/>
      <c r="D3414" s="72"/>
    </row>
    <row r="3415" spans="2:4" ht="12.75" x14ac:dyDescent="0.2">
      <c r="B3415" s="72"/>
      <c r="C3415" s="72"/>
      <c r="D3415" s="72"/>
    </row>
    <row r="3416" spans="2:4" ht="12.75" x14ac:dyDescent="0.2">
      <c r="B3416" s="72"/>
      <c r="C3416" s="72"/>
      <c r="D3416" s="72"/>
    </row>
    <row r="3417" spans="2:4" ht="12.75" x14ac:dyDescent="0.2">
      <c r="B3417" s="72"/>
      <c r="C3417" s="72"/>
      <c r="D3417" s="72"/>
    </row>
    <row r="3418" spans="2:4" ht="12.75" x14ac:dyDescent="0.2">
      <c r="B3418" s="72"/>
      <c r="C3418" s="72"/>
      <c r="D3418" s="72"/>
    </row>
    <row r="3419" spans="2:4" ht="12.75" x14ac:dyDescent="0.2">
      <c r="B3419" s="72"/>
      <c r="C3419" s="72"/>
      <c r="D3419" s="72"/>
    </row>
    <row r="3420" spans="2:4" ht="12.75" x14ac:dyDescent="0.2">
      <c r="B3420" s="72"/>
      <c r="C3420" s="72"/>
      <c r="D3420" s="72"/>
    </row>
    <row r="3421" spans="2:4" ht="12.75" x14ac:dyDescent="0.2">
      <c r="B3421" s="72"/>
      <c r="C3421" s="72"/>
      <c r="D3421" s="72"/>
    </row>
    <row r="3422" spans="2:4" ht="12.75" x14ac:dyDescent="0.2">
      <c r="B3422" s="72"/>
      <c r="C3422" s="72"/>
      <c r="D3422" s="72"/>
    </row>
    <row r="3423" spans="2:4" ht="12.75" x14ac:dyDescent="0.2">
      <c r="B3423" s="72"/>
      <c r="C3423" s="72"/>
      <c r="D3423" s="72"/>
    </row>
    <row r="3424" spans="2:4" ht="12.75" x14ac:dyDescent="0.2">
      <c r="B3424" s="72"/>
      <c r="C3424" s="72"/>
      <c r="D3424" s="72"/>
    </row>
    <row r="3425" spans="2:4" ht="12.75" x14ac:dyDescent="0.2">
      <c r="B3425" s="72"/>
      <c r="C3425" s="72"/>
      <c r="D3425" s="72"/>
    </row>
    <row r="3426" spans="2:4" ht="12.75" x14ac:dyDescent="0.2">
      <c r="B3426" s="72"/>
      <c r="C3426" s="72"/>
      <c r="D3426" s="72"/>
    </row>
    <row r="3427" spans="2:4" ht="12.75" x14ac:dyDescent="0.2">
      <c r="B3427" s="72"/>
      <c r="C3427" s="72"/>
      <c r="D3427" s="72"/>
    </row>
    <row r="3428" spans="2:4" ht="12.75" x14ac:dyDescent="0.2">
      <c r="B3428" s="72"/>
      <c r="C3428" s="72"/>
      <c r="D3428" s="72"/>
    </row>
    <row r="3429" spans="2:4" ht="12.75" x14ac:dyDescent="0.2">
      <c r="B3429" s="72"/>
      <c r="C3429" s="72"/>
      <c r="D3429" s="72"/>
    </row>
    <row r="3430" spans="2:4" ht="12.75" x14ac:dyDescent="0.2">
      <c r="B3430" s="72"/>
      <c r="C3430" s="72"/>
      <c r="D3430" s="72"/>
    </row>
    <row r="3431" spans="2:4" ht="12.75" x14ac:dyDescent="0.2">
      <c r="B3431" s="72"/>
      <c r="C3431" s="72"/>
      <c r="D3431" s="72"/>
    </row>
    <row r="3432" spans="2:4" ht="12.75" x14ac:dyDescent="0.2">
      <c r="B3432" s="72"/>
      <c r="C3432" s="72"/>
      <c r="D3432" s="72"/>
    </row>
    <row r="3433" spans="2:4" ht="12.75" x14ac:dyDescent="0.2">
      <c r="B3433" s="72"/>
      <c r="C3433" s="72"/>
      <c r="D3433" s="72"/>
    </row>
    <row r="3434" spans="2:4" ht="12.75" x14ac:dyDescent="0.2">
      <c r="B3434" s="72"/>
      <c r="C3434" s="72"/>
      <c r="D3434" s="72"/>
    </row>
    <row r="3435" spans="2:4" ht="12.75" x14ac:dyDescent="0.2">
      <c r="B3435" s="72"/>
      <c r="C3435" s="72"/>
      <c r="D3435" s="72"/>
    </row>
    <row r="3436" spans="2:4" ht="12.75" x14ac:dyDescent="0.2">
      <c r="B3436" s="72"/>
      <c r="C3436" s="72"/>
      <c r="D3436" s="72"/>
    </row>
    <row r="3437" spans="2:4" ht="12.75" x14ac:dyDescent="0.2">
      <c r="B3437" s="72"/>
      <c r="C3437" s="72"/>
      <c r="D3437" s="72"/>
    </row>
    <row r="3438" spans="2:4" ht="12.75" x14ac:dyDescent="0.2">
      <c r="B3438" s="72"/>
      <c r="C3438" s="72"/>
      <c r="D3438" s="72"/>
    </row>
    <row r="3439" spans="2:4" ht="12.75" x14ac:dyDescent="0.2">
      <c r="B3439" s="72"/>
      <c r="C3439" s="72"/>
      <c r="D3439" s="72"/>
    </row>
    <row r="3440" spans="2:4" ht="12.75" x14ac:dyDescent="0.2">
      <c r="B3440" s="72"/>
      <c r="C3440" s="72"/>
      <c r="D3440" s="72"/>
    </row>
    <row r="3441" spans="2:4" ht="12.75" x14ac:dyDescent="0.2">
      <c r="B3441" s="72"/>
      <c r="C3441" s="72"/>
      <c r="D3441" s="72"/>
    </row>
    <row r="3442" spans="2:4" ht="12.75" x14ac:dyDescent="0.2">
      <c r="B3442" s="72"/>
      <c r="C3442" s="72"/>
      <c r="D3442" s="72"/>
    </row>
    <row r="3443" spans="2:4" ht="12.75" x14ac:dyDescent="0.2">
      <c r="B3443" s="72"/>
      <c r="C3443" s="72"/>
      <c r="D3443" s="72"/>
    </row>
    <row r="3444" spans="2:4" ht="12.75" x14ac:dyDescent="0.2">
      <c r="B3444" s="72"/>
      <c r="C3444" s="72"/>
      <c r="D3444" s="72"/>
    </row>
    <row r="3445" spans="2:4" ht="12.75" x14ac:dyDescent="0.2">
      <c r="B3445" s="72"/>
      <c r="C3445" s="72"/>
      <c r="D3445" s="72"/>
    </row>
    <row r="3446" spans="2:4" ht="12.75" x14ac:dyDescent="0.2">
      <c r="B3446" s="72"/>
      <c r="C3446" s="72"/>
      <c r="D3446" s="72"/>
    </row>
    <row r="3447" spans="2:4" ht="12.75" x14ac:dyDescent="0.2">
      <c r="B3447" s="72"/>
      <c r="C3447" s="72"/>
      <c r="D3447" s="72"/>
    </row>
    <row r="3448" spans="2:4" ht="12.75" x14ac:dyDescent="0.2">
      <c r="B3448" s="72"/>
      <c r="C3448" s="72"/>
      <c r="D3448" s="72"/>
    </row>
    <row r="3449" spans="2:4" ht="12.75" x14ac:dyDescent="0.2">
      <c r="B3449" s="72"/>
      <c r="C3449" s="72"/>
      <c r="D3449" s="72"/>
    </row>
    <row r="3450" spans="2:4" ht="12.75" x14ac:dyDescent="0.2">
      <c r="B3450" s="72"/>
      <c r="C3450" s="72"/>
      <c r="D3450" s="72"/>
    </row>
    <row r="3451" spans="2:4" ht="12.75" x14ac:dyDescent="0.2">
      <c r="B3451" s="72"/>
      <c r="C3451" s="72"/>
      <c r="D3451" s="72"/>
    </row>
    <row r="3452" spans="2:4" ht="12.75" x14ac:dyDescent="0.2">
      <c r="B3452" s="72"/>
      <c r="C3452" s="72"/>
      <c r="D3452" s="72"/>
    </row>
    <row r="3453" spans="2:4" ht="12.75" x14ac:dyDescent="0.2">
      <c r="B3453" s="72"/>
      <c r="C3453" s="72"/>
      <c r="D3453" s="72"/>
    </row>
    <row r="3454" spans="2:4" ht="12.75" x14ac:dyDescent="0.2">
      <c r="B3454" s="72"/>
      <c r="C3454" s="72"/>
      <c r="D3454" s="72"/>
    </row>
    <row r="3455" spans="2:4" ht="12.75" x14ac:dyDescent="0.2">
      <c r="B3455" s="72"/>
      <c r="C3455" s="72"/>
      <c r="D3455" s="72"/>
    </row>
    <row r="3456" spans="2:4" ht="12.75" x14ac:dyDescent="0.2">
      <c r="B3456" s="72"/>
      <c r="C3456" s="72"/>
      <c r="D3456" s="72"/>
    </row>
    <row r="3457" spans="2:4" ht="12.75" x14ac:dyDescent="0.2">
      <c r="B3457" s="72"/>
      <c r="C3457" s="72"/>
      <c r="D3457" s="72"/>
    </row>
    <row r="3458" spans="2:4" ht="12.75" x14ac:dyDescent="0.2">
      <c r="B3458" s="72"/>
      <c r="C3458" s="72"/>
      <c r="D3458" s="72"/>
    </row>
    <row r="3459" spans="2:4" ht="12.75" x14ac:dyDescent="0.2">
      <c r="B3459" s="72"/>
      <c r="C3459" s="72"/>
      <c r="D3459" s="72"/>
    </row>
    <row r="3460" spans="2:4" ht="12.75" x14ac:dyDescent="0.2">
      <c r="B3460" s="72"/>
      <c r="C3460" s="72"/>
      <c r="D3460" s="72"/>
    </row>
    <row r="3461" spans="2:4" ht="12.75" x14ac:dyDescent="0.2">
      <c r="B3461" s="72"/>
      <c r="C3461" s="72"/>
      <c r="D3461" s="72"/>
    </row>
    <row r="3462" spans="2:4" ht="12.75" x14ac:dyDescent="0.2">
      <c r="B3462" s="72"/>
      <c r="C3462" s="72"/>
      <c r="D3462" s="72"/>
    </row>
    <row r="3463" spans="2:4" ht="12.75" x14ac:dyDescent="0.2">
      <c r="B3463" s="72"/>
      <c r="C3463" s="72"/>
      <c r="D3463" s="72"/>
    </row>
    <row r="3464" spans="2:4" ht="12.75" x14ac:dyDescent="0.2">
      <c r="B3464" s="72"/>
      <c r="C3464" s="72"/>
      <c r="D3464" s="72"/>
    </row>
    <row r="3465" spans="2:4" ht="12.75" x14ac:dyDescent="0.2">
      <c r="B3465" s="72"/>
      <c r="C3465" s="72"/>
      <c r="D3465" s="72"/>
    </row>
    <row r="3466" spans="2:4" ht="12.75" x14ac:dyDescent="0.2">
      <c r="B3466" s="72"/>
      <c r="C3466" s="72"/>
      <c r="D3466" s="72"/>
    </row>
    <row r="3467" spans="2:4" ht="12.75" x14ac:dyDescent="0.2">
      <c r="B3467" s="72"/>
      <c r="C3467" s="72"/>
      <c r="D3467" s="72"/>
    </row>
    <row r="3468" spans="2:4" ht="12.75" x14ac:dyDescent="0.2">
      <c r="B3468" s="72"/>
      <c r="C3468" s="72"/>
      <c r="D3468" s="72"/>
    </row>
    <row r="3469" spans="2:4" ht="12.75" x14ac:dyDescent="0.2">
      <c r="B3469" s="72"/>
      <c r="C3469" s="72"/>
      <c r="D3469" s="72"/>
    </row>
    <row r="3470" spans="2:4" ht="12.75" x14ac:dyDescent="0.2">
      <c r="B3470" s="72"/>
      <c r="C3470" s="72"/>
      <c r="D3470" s="72"/>
    </row>
    <row r="3471" spans="2:4" ht="12.75" x14ac:dyDescent="0.2">
      <c r="B3471" s="72"/>
      <c r="C3471" s="72"/>
      <c r="D3471" s="72"/>
    </row>
    <row r="3472" spans="2:4" ht="12.75" x14ac:dyDescent="0.2">
      <c r="B3472" s="72"/>
      <c r="C3472" s="72"/>
      <c r="D3472" s="72"/>
    </row>
    <row r="3473" spans="2:4" ht="12.75" x14ac:dyDescent="0.2">
      <c r="B3473" s="72"/>
      <c r="C3473" s="72"/>
      <c r="D3473" s="72"/>
    </row>
    <row r="3474" spans="2:4" ht="12.75" x14ac:dyDescent="0.2">
      <c r="B3474" s="72"/>
      <c r="C3474" s="72"/>
      <c r="D3474" s="72"/>
    </row>
    <row r="3475" spans="2:4" ht="12.75" x14ac:dyDescent="0.2">
      <c r="B3475" s="72"/>
      <c r="C3475" s="72"/>
      <c r="D3475" s="72"/>
    </row>
    <row r="3476" spans="2:4" ht="12.75" x14ac:dyDescent="0.2">
      <c r="B3476" s="72"/>
      <c r="C3476" s="72"/>
      <c r="D3476" s="72"/>
    </row>
    <row r="3477" spans="2:4" ht="12.75" x14ac:dyDescent="0.2">
      <c r="B3477" s="72"/>
      <c r="C3477" s="72"/>
      <c r="D3477" s="72"/>
    </row>
    <row r="3478" spans="2:4" ht="12.75" x14ac:dyDescent="0.2">
      <c r="B3478" s="72"/>
      <c r="C3478" s="72"/>
      <c r="D3478" s="72"/>
    </row>
    <row r="3479" spans="2:4" ht="12.75" x14ac:dyDescent="0.2">
      <c r="B3479" s="72"/>
      <c r="C3479" s="72"/>
      <c r="D3479" s="72"/>
    </row>
    <row r="3480" spans="2:4" ht="12.75" x14ac:dyDescent="0.2">
      <c r="B3480" s="72"/>
      <c r="C3480" s="72"/>
      <c r="D3480" s="72"/>
    </row>
    <row r="3481" spans="2:4" ht="12.75" x14ac:dyDescent="0.2">
      <c r="B3481" s="72"/>
      <c r="C3481" s="72"/>
      <c r="D3481" s="72"/>
    </row>
    <row r="3482" spans="2:4" ht="12.75" x14ac:dyDescent="0.2">
      <c r="B3482" s="72"/>
      <c r="C3482" s="72"/>
      <c r="D3482" s="72"/>
    </row>
    <row r="3483" spans="2:4" ht="12.75" x14ac:dyDescent="0.2">
      <c r="B3483" s="72"/>
      <c r="C3483" s="72"/>
      <c r="D3483" s="72"/>
    </row>
    <row r="3484" spans="2:4" ht="12.75" x14ac:dyDescent="0.2">
      <c r="B3484" s="72"/>
      <c r="C3484" s="72"/>
      <c r="D3484" s="72"/>
    </row>
    <row r="3485" spans="2:4" ht="12.75" x14ac:dyDescent="0.2">
      <c r="B3485" s="72"/>
      <c r="C3485" s="72"/>
      <c r="D3485" s="72"/>
    </row>
    <row r="3486" spans="2:4" ht="12.75" x14ac:dyDescent="0.2">
      <c r="B3486" s="72"/>
      <c r="C3486" s="72"/>
      <c r="D3486" s="72"/>
    </row>
    <row r="3487" spans="2:4" ht="12.75" x14ac:dyDescent="0.2">
      <c r="B3487" s="72"/>
      <c r="C3487" s="72"/>
      <c r="D3487" s="72"/>
    </row>
    <row r="3488" spans="2:4" ht="12.75" x14ac:dyDescent="0.2">
      <c r="B3488" s="72"/>
      <c r="C3488" s="72"/>
      <c r="D3488" s="72"/>
    </row>
    <row r="3489" spans="2:4" ht="12.75" x14ac:dyDescent="0.2">
      <c r="B3489" s="72"/>
      <c r="C3489" s="72"/>
      <c r="D3489" s="72"/>
    </row>
    <row r="3490" spans="2:4" ht="12.75" x14ac:dyDescent="0.2">
      <c r="B3490" s="72"/>
      <c r="C3490" s="72"/>
      <c r="D3490" s="72"/>
    </row>
    <row r="3491" spans="2:4" ht="12.75" x14ac:dyDescent="0.2">
      <c r="B3491" s="72"/>
      <c r="C3491" s="72"/>
      <c r="D3491" s="72"/>
    </row>
    <row r="3492" spans="2:4" ht="12.75" x14ac:dyDescent="0.2">
      <c r="B3492" s="72"/>
      <c r="C3492" s="72"/>
      <c r="D3492" s="72"/>
    </row>
    <row r="3493" spans="2:4" ht="12.75" x14ac:dyDescent="0.2">
      <c r="B3493" s="72"/>
      <c r="C3493" s="72"/>
      <c r="D3493" s="72"/>
    </row>
    <row r="3494" spans="2:4" ht="12.75" x14ac:dyDescent="0.2">
      <c r="B3494" s="72"/>
      <c r="C3494" s="72"/>
      <c r="D3494" s="72"/>
    </row>
    <row r="3495" spans="2:4" ht="12.75" x14ac:dyDescent="0.2">
      <c r="B3495" s="72"/>
      <c r="C3495" s="72"/>
      <c r="D3495" s="72"/>
    </row>
    <row r="3496" spans="2:4" ht="12.75" x14ac:dyDescent="0.2">
      <c r="B3496" s="72"/>
      <c r="C3496" s="72"/>
      <c r="D3496" s="72"/>
    </row>
    <row r="3497" spans="2:4" ht="12.75" x14ac:dyDescent="0.2">
      <c r="B3497" s="72"/>
      <c r="C3497" s="72"/>
      <c r="D3497" s="72"/>
    </row>
    <row r="3498" spans="2:4" ht="12.75" x14ac:dyDescent="0.2">
      <c r="B3498" s="72"/>
      <c r="C3498" s="72"/>
      <c r="D3498" s="72"/>
    </row>
    <row r="3499" spans="2:4" ht="12.75" x14ac:dyDescent="0.2">
      <c r="B3499" s="72"/>
      <c r="C3499" s="72"/>
      <c r="D3499" s="72"/>
    </row>
    <row r="3500" spans="2:4" ht="12.75" x14ac:dyDescent="0.2">
      <c r="B3500" s="72"/>
      <c r="C3500" s="72"/>
      <c r="D3500" s="72"/>
    </row>
    <row r="3501" spans="2:4" ht="12.75" x14ac:dyDescent="0.2">
      <c r="B3501" s="72"/>
      <c r="C3501" s="72"/>
      <c r="D3501" s="72"/>
    </row>
    <row r="3502" spans="2:4" ht="12.75" x14ac:dyDescent="0.2">
      <c r="B3502" s="72"/>
      <c r="C3502" s="72"/>
      <c r="D3502" s="72"/>
    </row>
    <row r="3503" spans="2:4" ht="12.75" x14ac:dyDescent="0.2">
      <c r="B3503" s="72"/>
      <c r="C3503" s="72"/>
      <c r="D3503" s="72"/>
    </row>
    <row r="3504" spans="2:4" ht="12.75" x14ac:dyDescent="0.2">
      <c r="B3504" s="72"/>
      <c r="C3504" s="72"/>
      <c r="D3504" s="72"/>
    </row>
    <row r="3505" spans="2:4" ht="12.75" x14ac:dyDescent="0.2">
      <c r="B3505" s="72"/>
      <c r="C3505" s="72"/>
      <c r="D3505" s="72"/>
    </row>
    <row r="3506" spans="2:4" ht="12.75" x14ac:dyDescent="0.2">
      <c r="B3506" s="72"/>
      <c r="C3506" s="72"/>
      <c r="D3506" s="72"/>
    </row>
    <row r="3507" spans="2:4" ht="12.75" x14ac:dyDescent="0.2">
      <c r="B3507" s="72"/>
      <c r="C3507" s="72"/>
      <c r="D3507" s="72"/>
    </row>
    <row r="3508" spans="2:4" ht="12.75" x14ac:dyDescent="0.2">
      <c r="B3508" s="72"/>
      <c r="C3508" s="72"/>
      <c r="D3508" s="72"/>
    </row>
    <row r="3509" spans="2:4" ht="12.75" x14ac:dyDescent="0.2">
      <c r="B3509" s="72"/>
      <c r="C3509" s="72"/>
      <c r="D3509" s="72"/>
    </row>
    <row r="3510" spans="2:4" ht="12.75" x14ac:dyDescent="0.2">
      <c r="B3510" s="72"/>
      <c r="C3510" s="72"/>
      <c r="D3510" s="72"/>
    </row>
    <row r="3511" spans="2:4" ht="12.75" x14ac:dyDescent="0.2">
      <c r="B3511" s="72"/>
      <c r="C3511" s="72"/>
      <c r="D3511" s="72"/>
    </row>
    <row r="3512" spans="2:4" ht="12.75" x14ac:dyDescent="0.2">
      <c r="B3512" s="72"/>
      <c r="C3512" s="72"/>
      <c r="D3512" s="72"/>
    </row>
    <row r="3513" spans="2:4" ht="12.75" x14ac:dyDescent="0.2">
      <c r="B3513" s="72"/>
      <c r="C3513" s="72"/>
      <c r="D3513" s="72"/>
    </row>
    <row r="3514" spans="2:4" ht="12.75" x14ac:dyDescent="0.2">
      <c r="B3514" s="72"/>
      <c r="C3514" s="72"/>
      <c r="D3514" s="72"/>
    </row>
    <row r="3515" spans="2:4" ht="12.75" x14ac:dyDescent="0.2">
      <c r="B3515" s="72"/>
      <c r="C3515" s="72"/>
      <c r="D3515" s="72"/>
    </row>
    <row r="3516" spans="2:4" ht="12.75" x14ac:dyDescent="0.2">
      <c r="B3516" s="72"/>
      <c r="C3516" s="72"/>
      <c r="D3516" s="72"/>
    </row>
    <row r="3517" spans="2:4" ht="12.75" x14ac:dyDescent="0.2">
      <c r="B3517" s="72"/>
      <c r="C3517" s="72"/>
      <c r="D3517" s="72"/>
    </row>
    <row r="3518" spans="2:4" ht="12.75" x14ac:dyDescent="0.2">
      <c r="B3518" s="72"/>
      <c r="C3518" s="72"/>
      <c r="D3518" s="72"/>
    </row>
    <row r="3519" spans="2:4" ht="12.75" x14ac:dyDescent="0.2">
      <c r="B3519" s="72"/>
      <c r="C3519" s="72"/>
      <c r="D3519" s="72"/>
    </row>
    <row r="3520" spans="2:4" ht="12.75" x14ac:dyDescent="0.2">
      <c r="B3520" s="72"/>
      <c r="C3520" s="72"/>
      <c r="D3520" s="72"/>
    </row>
    <row r="3521" spans="2:4" ht="12.75" x14ac:dyDescent="0.2">
      <c r="B3521" s="72"/>
      <c r="C3521" s="72"/>
      <c r="D3521" s="72"/>
    </row>
    <row r="3522" spans="2:4" ht="12.75" x14ac:dyDescent="0.2">
      <c r="B3522" s="72"/>
      <c r="C3522" s="72"/>
      <c r="D3522" s="72"/>
    </row>
    <row r="3523" spans="2:4" ht="12.75" x14ac:dyDescent="0.2">
      <c r="B3523" s="72"/>
      <c r="C3523" s="72"/>
      <c r="D3523" s="72"/>
    </row>
    <row r="3524" spans="2:4" ht="12.75" x14ac:dyDescent="0.2">
      <c r="B3524" s="72"/>
      <c r="C3524" s="72"/>
      <c r="D3524" s="72"/>
    </row>
    <row r="3525" spans="2:4" ht="12.75" x14ac:dyDescent="0.2">
      <c r="B3525" s="72"/>
      <c r="C3525" s="72"/>
      <c r="D3525" s="72"/>
    </row>
    <row r="3526" spans="2:4" ht="12.75" x14ac:dyDescent="0.2">
      <c r="B3526" s="72"/>
      <c r="C3526" s="72"/>
      <c r="D3526" s="72"/>
    </row>
    <row r="3527" spans="2:4" ht="12.75" x14ac:dyDescent="0.2">
      <c r="B3527" s="72"/>
      <c r="C3527" s="72"/>
      <c r="D3527" s="72"/>
    </row>
    <row r="3528" spans="2:4" ht="12.75" x14ac:dyDescent="0.2">
      <c r="B3528" s="72"/>
      <c r="C3528" s="72"/>
      <c r="D3528" s="72"/>
    </row>
    <row r="3529" spans="2:4" ht="12.75" x14ac:dyDescent="0.2">
      <c r="B3529" s="72"/>
      <c r="C3529" s="72"/>
      <c r="D3529" s="72"/>
    </row>
    <row r="3530" spans="2:4" ht="12.75" x14ac:dyDescent="0.2">
      <c r="B3530" s="72"/>
      <c r="C3530" s="72"/>
      <c r="D3530" s="72"/>
    </row>
    <row r="3531" spans="2:4" ht="12.75" x14ac:dyDescent="0.2">
      <c r="B3531" s="72"/>
      <c r="C3531" s="72"/>
      <c r="D3531" s="72"/>
    </row>
    <row r="3532" spans="2:4" ht="12.75" x14ac:dyDescent="0.2">
      <c r="B3532" s="72"/>
      <c r="C3532" s="72"/>
      <c r="D3532" s="72"/>
    </row>
    <row r="3533" spans="2:4" ht="12.75" x14ac:dyDescent="0.2">
      <c r="B3533" s="72"/>
      <c r="C3533" s="72"/>
      <c r="D3533" s="72"/>
    </row>
    <row r="3534" spans="2:4" ht="12.75" x14ac:dyDescent="0.2">
      <c r="B3534" s="72"/>
      <c r="C3534" s="72"/>
      <c r="D3534" s="72"/>
    </row>
    <row r="3535" spans="2:4" ht="12.75" x14ac:dyDescent="0.2">
      <c r="B3535" s="72"/>
      <c r="C3535" s="72"/>
      <c r="D3535" s="72"/>
    </row>
    <row r="3536" spans="2:4" ht="12.75" x14ac:dyDescent="0.2">
      <c r="B3536" s="72"/>
      <c r="C3536" s="72"/>
      <c r="D3536" s="72"/>
    </row>
    <row r="3537" spans="2:4" ht="12.75" x14ac:dyDescent="0.2">
      <c r="B3537" s="72"/>
      <c r="C3537" s="72"/>
      <c r="D3537" s="72"/>
    </row>
    <row r="3538" spans="2:4" ht="12.75" x14ac:dyDescent="0.2">
      <c r="B3538" s="72"/>
      <c r="C3538" s="72"/>
      <c r="D3538" s="72"/>
    </row>
    <row r="3539" spans="2:4" ht="12.75" x14ac:dyDescent="0.2">
      <c r="B3539" s="72"/>
      <c r="C3539" s="72"/>
      <c r="D3539" s="72"/>
    </row>
    <row r="3540" spans="2:4" ht="12.75" x14ac:dyDescent="0.2">
      <c r="B3540" s="72"/>
      <c r="C3540" s="72"/>
      <c r="D3540" s="72"/>
    </row>
    <row r="3541" spans="2:4" ht="12.75" x14ac:dyDescent="0.2">
      <c r="B3541" s="72"/>
      <c r="C3541" s="72"/>
      <c r="D3541" s="72"/>
    </row>
    <row r="3542" spans="2:4" ht="12.75" x14ac:dyDescent="0.2">
      <c r="B3542" s="72"/>
      <c r="C3542" s="72"/>
      <c r="D3542" s="72"/>
    </row>
    <row r="3543" spans="2:4" ht="12.75" x14ac:dyDescent="0.2">
      <c r="B3543" s="72"/>
      <c r="C3543" s="72"/>
      <c r="D3543" s="72"/>
    </row>
    <row r="3544" spans="2:4" ht="12.75" x14ac:dyDescent="0.2">
      <c r="B3544" s="72"/>
      <c r="C3544" s="72"/>
      <c r="D3544" s="72"/>
    </row>
    <row r="3545" spans="2:4" ht="12.75" x14ac:dyDescent="0.2">
      <c r="B3545" s="72"/>
      <c r="C3545" s="72"/>
      <c r="D3545" s="72"/>
    </row>
    <row r="3546" spans="2:4" ht="12.75" x14ac:dyDescent="0.2">
      <c r="B3546" s="72"/>
      <c r="C3546" s="72"/>
      <c r="D3546" s="72"/>
    </row>
    <row r="3547" spans="2:4" ht="12.75" x14ac:dyDescent="0.2">
      <c r="B3547" s="72"/>
      <c r="C3547" s="72"/>
      <c r="D3547" s="72"/>
    </row>
    <row r="3548" spans="2:4" ht="12.75" x14ac:dyDescent="0.2">
      <c r="B3548" s="72"/>
      <c r="C3548" s="72"/>
      <c r="D3548" s="72"/>
    </row>
    <row r="3549" spans="2:4" ht="12.75" x14ac:dyDescent="0.2">
      <c r="B3549" s="72"/>
      <c r="C3549" s="72"/>
      <c r="D3549" s="72"/>
    </row>
    <row r="3550" spans="2:4" ht="12.75" x14ac:dyDescent="0.2">
      <c r="B3550" s="72"/>
      <c r="C3550" s="72"/>
      <c r="D3550" s="72"/>
    </row>
    <row r="3551" spans="2:4" ht="12.75" x14ac:dyDescent="0.2">
      <c r="B3551" s="72"/>
      <c r="C3551" s="72"/>
      <c r="D3551" s="72"/>
    </row>
    <row r="3552" spans="2:4" ht="12.75" x14ac:dyDescent="0.2">
      <c r="B3552" s="72"/>
      <c r="C3552" s="72"/>
      <c r="D3552" s="72"/>
    </row>
    <row r="3553" spans="2:4" ht="12.75" x14ac:dyDescent="0.2">
      <c r="B3553" s="72"/>
      <c r="C3553" s="72"/>
      <c r="D3553" s="72"/>
    </row>
    <row r="3554" spans="2:4" ht="12.75" x14ac:dyDescent="0.2">
      <c r="B3554" s="72"/>
      <c r="C3554" s="72"/>
      <c r="D3554" s="72"/>
    </row>
    <row r="3555" spans="2:4" ht="12.75" x14ac:dyDescent="0.2">
      <c r="B3555" s="72"/>
      <c r="C3555" s="72"/>
      <c r="D3555" s="72"/>
    </row>
    <row r="3556" spans="2:4" ht="12.75" x14ac:dyDescent="0.2">
      <c r="B3556" s="72"/>
      <c r="C3556" s="72"/>
      <c r="D3556" s="72"/>
    </row>
    <row r="3557" spans="2:4" ht="12.75" x14ac:dyDescent="0.2">
      <c r="B3557" s="72"/>
      <c r="C3557" s="72"/>
      <c r="D3557" s="72"/>
    </row>
    <row r="3558" spans="2:4" ht="12.75" x14ac:dyDescent="0.2">
      <c r="B3558" s="72"/>
      <c r="C3558" s="72"/>
      <c r="D3558" s="72"/>
    </row>
    <row r="3559" spans="2:4" ht="12.75" x14ac:dyDescent="0.2">
      <c r="B3559" s="72"/>
      <c r="C3559" s="72"/>
      <c r="D3559" s="72"/>
    </row>
    <row r="3560" spans="2:4" ht="12.75" x14ac:dyDescent="0.2">
      <c r="B3560" s="72"/>
      <c r="C3560" s="72"/>
      <c r="D3560" s="72"/>
    </row>
    <row r="3561" spans="2:4" ht="12.75" x14ac:dyDescent="0.2">
      <c r="B3561" s="72"/>
      <c r="C3561" s="72"/>
      <c r="D3561" s="72"/>
    </row>
    <row r="3562" spans="2:4" ht="12.75" x14ac:dyDescent="0.2">
      <c r="B3562" s="72"/>
      <c r="C3562" s="72"/>
      <c r="D3562" s="72"/>
    </row>
    <row r="3563" spans="2:4" ht="12.75" x14ac:dyDescent="0.2">
      <c r="B3563" s="72"/>
      <c r="C3563" s="72"/>
      <c r="D3563" s="72"/>
    </row>
    <row r="3564" spans="2:4" ht="12.75" x14ac:dyDescent="0.2">
      <c r="B3564" s="72"/>
      <c r="C3564" s="72"/>
      <c r="D3564" s="72"/>
    </row>
    <row r="3565" spans="2:4" ht="12.75" x14ac:dyDescent="0.2">
      <c r="B3565" s="72"/>
      <c r="C3565" s="72"/>
      <c r="D3565" s="72"/>
    </row>
    <row r="3566" spans="2:4" ht="12.75" x14ac:dyDescent="0.2">
      <c r="B3566" s="72"/>
      <c r="C3566" s="72"/>
      <c r="D3566" s="72"/>
    </row>
    <row r="3567" spans="2:4" ht="12.75" x14ac:dyDescent="0.2">
      <c r="B3567" s="72"/>
      <c r="C3567" s="72"/>
      <c r="D3567" s="72"/>
    </row>
    <row r="3568" spans="2:4" ht="12.75" x14ac:dyDescent="0.2">
      <c r="B3568" s="72"/>
      <c r="C3568" s="72"/>
      <c r="D3568" s="72"/>
    </row>
    <row r="3569" spans="2:4" ht="12.75" x14ac:dyDescent="0.2">
      <c r="B3569" s="72"/>
      <c r="C3569" s="72"/>
      <c r="D3569" s="72"/>
    </row>
    <row r="3570" spans="2:4" ht="12.75" x14ac:dyDescent="0.2">
      <c r="B3570" s="72"/>
      <c r="C3570" s="72"/>
      <c r="D3570" s="72"/>
    </row>
    <row r="3571" spans="2:4" ht="12.75" x14ac:dyDescent="0.2">
      <c r="B3571" s="72"/>
      <c r="C3571" s="72"/>
      <c r="D3571" s="72"/>
    </row>
    <row r="3572" spans="2:4" ht="12.75" x14ac:dyDescent="0.2">
      <c r="B3572" s="72"/>
      <c r="C3572" s="72"/>
      <c r="D3572" s="72"/>
    </row>
    <row r="3573" spans="2:4" ht="12.75" x14ac:dyDescent="0.2">
      <c r="B3573" s="72"/>
      <c r="C3573" s="72"/>
      <c r="D3573" s="72"/>
    </row>
    <row r="3574" spans="2:4" ht="12.75" x14ac:dyDescent="0.2">
      <c r="B3574" s="72"/>
      <c r="C3574" s="72"/>
      <c r="D3574" s="72"/>
    </row>
    <row r="3575" spans="2:4" ht="12.75" x14ac:dyDescent="0.2">
      <c r="B3575" s="72"/>
      <c r="C3575" s="72"/>
      <c r="D3575" s="72"/>
    </row>
    <row r="3576" spans="2:4" ht="12.75" x14ac:dyDescent="0.2">
      <c r="B3576" s="72"/>
      <c r="C3576" s="72"/>
      <c r="D3576" s="72"/>
    </row>
    <row r="3577" spans="2:4" ht="12.75" x14ac:dyDescent="0.2">
      <c r="B3577" s="72"/>
      <c r="C3577" s="72"/>
      <c r="D3577" s="72"/>
    </row>
    <row r="3578" spans="2:4" ht="12.75" x14ac:dyDescent="0.2">
      <c r="B3578" s="72"/>
      <c r="C3578" s="72"/>
      <c r="D3578" s="72"/>
    </row>
    <row r="3579" spans="2:4" ht="12.75" x14ac:dyDescent="0.2">
      <c r="B3579" s="72"/>
      <c r="C3579" s="72"/>
      <c r="D3579" s="72"/>
    </row>
    <row r="3580" spans="2:4" ht="12.75" x14ac:dyDescent="0.2">
      <c r="B3580" s="72"/>
      <c r="C3580" s="72"/>
      <c r="D3580" s="72"/>
    </row>
    <row r="3581" spans="2:4" ht="12.75" x14ac:dyDescent="0.2">
      <c r="B3581" s="72"/>
      <c r="C3581" s="72"/>
      <c r="D3581" s="72"/>
    </row>
    <row r="3582" spans="2:4" ht="12.75" x14ac:dyDescent="0.2">
      <c r="B3582" s="72"/>
      <c r="C3582" s="72"/>
      <c r="D3582" s="72"/>
    </row>
    <row r="3583" spans="2:4" ht="12.75" x14ac:dyDescent="0.2">
      <c r="B3583" s="72"/>
      <c r="C3583" s="72"/>
      <c r="D3583" s="72"/>
    </row>
    <row r="3584" spans="2:4" ht="12.75" x14ac:dyDescent="0.2">
      <c r="B3584" s="72"/>
      <c r="C3584" s="72"/>
      <c r="D3584" s="72"/>
    </row>
    <row r="3585" spans="2:4" ht="12.75" x14ac:dyDescent="0.2">
      <c r="B3585" s="72"/>
      <c r="C3585" s="72"/>
      <c r="D3585" s="72"/>
    </row>
    <row r="3586" spans="2:4" ht="12.75" x14ac:dyDescent="0.2">
      <c r="B3586" s="72"/>
      <c r="C3586" s="72"/>
      <c r="D3586" s="72"/>
    </row>
    <row r="3587" spans="2:4" ht="12.75" x14ac:dyDescent="0.2">
      <c r="B3587" s="72"/>
      <c r="C3587" s="72"/>
      <c r="D3587" s="72"/>
    </row>
    <row r="3588" spans="2:4" ht="12.75" x14ac:dyDescent="0.2">
      <c r="B3588" s="72"/>
      <c r="C3588" s="72"/>
      <c r="D3588" s="72"/>
    </row>
    <row r="3589" spans="2:4" ht="12.75" x14ac:dyDescent="0.2">
      <c r="B3589" s="72"/>
      <c r="C3589" s="72"/>
      <c r="D3589" s="72"/>
    </row>
    <row r="3590" spans="2:4" ht="12.75" x14ac:dyDescent="0.2">
      <c r="B3590" s="72"/>
      <c r="C3590" s="72"/>
      <c r="D3590" s="72"/>
    </row>
    <row r="3591" spans="2:4" ht="12.75" x14ac:dyDescent="0.2">
      <c r="B3591" s="72"/>
      <c r="C3591" s="72"/>
      <c r="D3591" s="72"/>
    </row>
    <row r="3592" spans="2:4" ht="12.75" x14ac:dyDescent="0.2">
      <c r="B3592" s="72"/>
      <c r="C3592" s="72"/>
      <c r="D3592" s="72"/>
    </row>
    <row r="3593" spans="2:4" ht="12.75" x14ac:dyDescent="0.2">
      <c r="B3593" s="72"/>
      <c r="C3593" s="72"/>
      <c r="D3593" s="72"/>
    </row>
    <row r="3594" spans="2:4" ht="12.75" x14ac:dyDescent="0.2">
      <c r="B3594" s="72"/>
      <c r="C3594" s="72"/>
      <c r="D3594" s="72"/>
    </row>
    <row r="3595" spans="2:4" ht="12.75" x14ac:dyDescent="0.2">
      <c r="B3595" s="72"/>
      <c r="C3595" s="72"/>
      <c r="D3595" s="72"/>
    </row>
    <row r="3596" spans="2:4" ht="12.75" x14ac:dyDescent="0.2">
      <c r="B3596" s="72"/>
      <c r="C3596" s="72"/>
      <c r="D3596" s="72"/>
    </row>
    <row r="3597" spans="2:4" ht="12.75" x14ac:dyDescent="0.2">
      <c r="B3597" s="72"/>
      <c r="C3597" s="72"/>
      <c r="D3597" s="72"/>
    </row>
    <row r="3598" spans="2:4" ht="12.75" x14ac:dyDescent="0.2">
      <c r="B3598" s="72"/>
      <c r="C3598" s="72"/>
      <c r="D3598" s="72"/>
    </row>
    <row r="3599" spans="2:4" ht="12.75" x14ac:dyDescent="0.2">
      <c r="B3599" s="72"/>
      <c r="C3599" s="72"/>
      <c r="D3599" s="72"/>
    </row>
    <row r="3600" spans="2:4" ht="12.75" x14ac:dyDescent="0.2">
      <c r="B3600" s="72"/>
      <c r="C3600" s="72"/>
      <c r="D3600" s="72"/>
    </row>
    <row r="3601" spans="2:4" ht="12.75" x14ac:dyDescent="0.2">
      <c r="B3601" s="72"/>
      <c r="C3601" s="72"/>
      <c r="D3601" s="72"/>
    </row>
    <row r="3602" spans="2:4" ht="12.75" x14ac:dyDescent="0.2">
      <c r="B3602" s="72"/>
      <c r="C3602" s="72"/>
      <c r="D3602" s="72"/>
    </row>
    <row r="3603" spans="2:4" ht="12.75" x14ac:dyDescent="0.2">
      <c r="B3603" s="72"/>
      <c r="C3603" s="72"/>
      <c r="D3603" s="72"/>
    </row>
    <row r="3604" spans="2:4" ht="12.75" x14ac:dyDescent="0.2">
      <c r="B3604" s="72"/>
      <c r="C3604" s="72"/>
      <c r="D3604" s="72"/>
    </row>
    <row r="3605" spans="2:4" ht="12.75" x14ac:dyDescent="0.2">
      <c r="B3605" s="72"/>
      <c r="C3605" s="72"/>
      <c r="D3605" s="72"/>
    </row>
    <row r="3606" spans="2:4" ht="12.75" x14ac:dyDescent="0.2">
      <c r="B3606" s="72"/>
      <c r="C3606" s="72"/>
      <c r="D3606" s="72"/>
    </row>
    <row r="3607" spans="2:4" ht="12.75" x14ac:dyDescent="0.2">
      <c r="B3607" s="72"/>
      <c r="C3607" s="72"/>
      <c r="D3607" s="72"/>
    </row>
    <row r="3608" spans="2:4" ht="12.75" x14ac:dyDescent="0.2">
      <c r="B3608" s="72"/>
      <c r="C3608" s="72"/>
      <c r="D3608" s="72"/>
    </row>
    <row r="3609" spans="2:4" ht="12.75" x14ac:dyDescent="0.2">
      <c r="B3609" s="72"/>
      <c r="C3609" s="72"/>
      <c r="D3609" s="72"/>
    </row>
    <row r="3610" spans="2:4" ht="12.75" x14ac:dyDescent="0.2">
      <c r="B3610" s="72"/>
      <c r="C3610" s="72"/>
      <c r="D3610" s="72"/>
    </row>
    <row r="3611" spans="2:4" ht="12.75" x14ac:dyDescent="0.2">
      <c r="B3611" s="72"/>
      <c r="C3611" s="72"/>
      <c r="D3611" s="72"/>
    </row>
    <row r="3612" spans="2:4" ht="12.75" x14ac:dyDescent="0.2">
      <c r="B3612" s="72"/>
      <c r="C3612" s="72"/>
      <c r="D3612" s="72"/>
    </row>
    <row r="3613" spans="2:4" ht="12.75" x14ac:dyDescent="0.2">
      <c r="B3613" s="72"/>
      <c r="C3613" s="72"/>
      <c r="D3613" s="72"/>
    </row>
    <row r="3614" spans="2:4" ht="12.75" x14ac:dyDescent="0.2">
      <c r="B3614" s="72"/>
      <c r="C3614" s="72"/>
      <c r="D3614" s="72"/>
    </row>
    <row r="3615" spans="2:4" ht="12.75" x14ac:dyDescent="0.2">
      <c r="B3615" s="72"/>
      <c r="C3615" s="72"/>
      <c r="D3615" s="72"/>
    </row>
    <row r="3616" spans="2:4" ht="12.75" x14ac:dyDescent="0.2">
      <c r="B3616" s="72"/>
      <c r="C3616" s="72"/>
      <c r="D3616" s="72"/>
    </row>
    <row r="3617" spans="2:4" ht="12.75" x14ac:dyDescent="0.2">
      <c r="B3617" s="72"/>
      <c r="C3617" s="72"/>
      <c r="D3617" s="72"/>
    </row>
    <row r="3618" spans="2:4" ht="12.75" x14ac:dyDescent="0.2">
      <c r="B3618" s="72"/>
      <c r="C3618" s="72"/>
      <c r="D3618" s="72"/>
    </row>
    <row r="3619" spans="2:4" ht="12.75" x14ac:dyDescent="0.2">
      <c r="B3619" s="72"/>
      <c r="C3619" s="72"/>
      <c r="D3619" s="72"/>
    </row>
    <row r="3620" spans="2:4" ht="12.75" x14ac:dyDescent="0.2">
      <c r="B3620" s="72"/>
      <c r="C3620" s="72"/>
      <c r="D3620" s="72"/>
    </row>
    <row r="3621" spans="2:4" ht="12.75" x14ac:dyDescent="0.2">
      <c r="B3621" s="72"/>
      <c r="C3621" s="72"/>
      <c r="D3621" s="72"/>
    </row>
    <row r="3622" spans="2:4" ht="12.75" x14ac:dyDescent="0.2">
      <c r="B3622" s="72"/>
      <c r="C3622" s="72"/>
      <c r="D3622" s="72"/>
    </row>
    <row r="3623" spans="2:4" ht="12.75" x14ac:dyDescent="0.2">
      <c r="B3623" s="72"/>
      <c r="C3623" s="72"/>
      <c r="D3623" s="72"/>
    </row>
    <row r="3624" spans="2:4" ht="12.75" x14ac:dyDescent="0.2">
      <c r="B3624" s="72"/>
      <c r="C3624" s="72"/>
      <c r="D3624" s="72"/>
    </row>
    <row r="3625" spans="2:4" ht="12.75" x14ac:dyDescent="0.2">
      <c r="B3625" s="72"/>
      <c r="C3625" s="72"/>
      <c r="D3625" s="72"/>
    </row>
    <row r="3626" spans="2:4" ht="12.75" x14ac:dyDescent="0.2">
      <c r="B3626" s="72"/>
      <c r="C3626" s="72"/>
      <c r="D3626" s="72"/>
    </row>
    <row r="3627" spans="2:4" ht="12.75" x14ac:dyDescent="0.2">
      <c r="B3627" s="72"/>
      <c r="C3627" s="72"/>
      <c r="D3627" s="72"/>
    </row>
    <row r="3628" spans="2:4" ht="12.75" x14ac:dyDescent="0.2">
      <c r="B3628" s="72"/>
      <c r="C3628" s="72"/>
      <c r="D3628" s="72"/>
    </row>
    <row r="3629" spans="2:4" ht="12.75" x14ac:dyDescent="0.2">
      <c r="B3629" s="72"/>
      <c r="C3629" s="72"/>
      <c r="D3629" s="72"/>
    </row>
    <row r="3630" spans="2:4" ht="12.75" x14ac:dyDescent="0.2">
      <c r="B3630" s="72"/>
      <c r="C3630" s="72"/>
      <c r="D3630" s="72"/>
    </row>
    <row r="3631" spans="2:4" ht="12.75" x14ac:dyDescent="0.2">
      <c r="B3631" s="72"/>
      <c r="C3631" s="72"/>
      <c r="D3631" s="72"/>
    </row>
    <row r="3632" spans="2:4" ht="12.75" x14ac:dyDescent="0.2">
      <c r="B3632" s="72"/>
      <c r="C3632" s="72"/>
      <c r="D3632" s="72"/>
    </row>
    <row r="3633" spans="2:4" ht="12.75" x14ac:dyDescent="0.2">
      <c r="B3633" s="72"/>
      <c r="C3633" s="72"/>
      <c r="D3633" s="72"/>
    </row>
    <row r="3634" spans="2:4" ht="12.75" x14ac:dyDescent="0.2">
      <c r="B3634" s="72"/>
      <c r="C3634" s="72"/>
      <c r="D3634" s="72"/>
    </row>
    <row r="3635" spans="2:4" ht="12.75" x14ac:dyDescent="0.2">
      <c r="B3635" s="72"/>
      <c r="C3635" s="72"/>
      <c r="D3635" s="72"/>
    </row>
    <row r="3636" spans="2:4" ht="12.75" x14ac:dyDescent="0.2">
      <c r="B3636" s="72"/>
      <c r="C3636" s="72"/>
      <c r="D3636" s="72"/>
    </row>
    <row r="3637" spans="2:4" ht="12.75" x14ac:dyDescent="0.2">
      <c r="B3637" s="72"/>
      <c r="C3637" s="72"/>
      <c r="D3637" s="72"/>
    </row>
    <row r="3638" spans="2:4" ht="12.75" x14ac:dyDescent="0.2">
      <c r="B3638" s="72"/>
      <c r="C3638" s="72"/>
      <c r="D3638" s="72"/>
    </row>
    <row r="3639" spans="2:4" ht="12.75" x14ac:dyDescent="0.2">
      <c r="B3639" s="72"/>
      <c r="C3639" s="72"/>
      <c r="D3639" s="72"/>
    </row>
    <row r="3640" spans="2:4" ht="12.75" x14ac:dyDescent="0.2">
      <c r="B3640" s="72"/>
      <c r="C3640" s="72"/>
      <c r="D3640" s="72"/>
    </row>
    <row r="3641" spans="2:4" ht="12.75" x14ac:dyDescent="0.2">
      <c r="B3641" s="72"/>
      <c r="C3641" s="72"/>
      <c r="D3641" s="72"/>
    </row>
    <row r="3642" spans="2:4" ht="12.75" x14ac:dyDescent="0.2">
      <c r="B3642" s="72"/>
      <c r="C3642" s="72"/>
      <c r="D3642" s="72"/>
    </row>
    <row r="3643" spans="2:4" ht="12.75" x14ac:dyDescent="0.2">
      <c r="B3643" s="72"/>
      <c r="C3643" s="72"/>
      <c r="D3643" s="72"/>
    </row>
    <row r="3644" spans="2:4" ht="12.75" x14ac:dyDescent="0.2">
      <c r="B3644" s="72"/>
      <c r="C3644" s="72"/>
      <c r="D3644" s="72"/>
    </row>
    <row r="3645" spans="2:4" ht="12.75" x14ac:dyDescent="0.2">
      <c r="B3645" s="72"/>
      <c r="C3645" s="72"/>
      <c r="D3645" s="72"/>
    </row>
    <row r="3646" spans="2:4" ht="12.75" x14ac:dyDescent="0.2">
      <c r="B3646" s="72"/>
      <c r="C3646" s="72"/>
      <c r="D3646" s="72"/>
    </row>
    <row r="3647" spans="2:4" ht="12.75" x14ac:dyDescent="0.2">
      <c r="B3647" s="72"/>
      <c r="C3647" s="72"/>
      <c r="D3647" s="72"/>
    </row>
    <row r="3648" spans="2:4" ht="12.75" x14ac:dyDescent="0.2">
      <c r="B3648" s="72"/>
      <c r="C3648" s="72"/>
      <c r="D3648" s="72"/>
    </row>
    <row r="3649" spans="2:4" ht="12.75" x14ac:dyDescent="0.2">
      <c r="B3649" s="72"/>
      <c r="C3649" s="72"/>
      <c r="D3649" s="72"/>
    </row>
    <row r="3650" spans="2:4" ht="12.75" x14ac:dyDescent="0.2">
      <c r="B3650" s="72"/>
      <c r="C3650" s="72"/>
      <c r="D3650" s="72"/>
    </row>
    <row r="3651" spans="2:4" ht="12.75" x14ac:dyDescent="0.2">
      <c r="B3651" s="72"/>
      <c r="C3651" s="72"/>
      <c r="D3651" s="72"/>
    </row>
    <row r="3652" spans="2:4" ht="12.75" x14ac:dyDescent="0.2">
      <c r="B3652" s="72"/>
      <c r="C3652" s="72"/>
      <c r="D3652" s="72"/>
    </row>
    <row r="3653" spans="2:4" ht="12.75" x14ac:dyDescent="0.2">
      <c r="B3653" s="72"/>
      <c r="C3653" s="72"/>
      <c r="D3653" s="72"/>
    </row>
    <row r="3654" spans="2:4" ht="12.75" x14ac:dyDescent="0.2">
      <c r="B3654" s="72"/>
      <c r="C3654" s="72"/>
      <c r="D3654" s="72"/>
    </row>
    <row r="3655" spans="2:4" ht="12.75" x14ac:dyDescent="0.2">
      <c r="B3655" s="72"/>
      <c r="C3655" s="72"/>
      <c r="D3655" s="72"/>
    </row>
    <row r="3656" spans="2:4" ht="12.75" x14ac:dyDescent="0.2">
      <c r="B3656" s="72"/>
      <c r="C3656" s="72"/>
      <c r="D3656" s="72"/>
    </row>
    <row r="3657" spans="2:4" ht="12.75" x14ac:dyDescent="0.2">
      <c r="B3657" s="72"/>
      <c r="C3657" s="72"/>
      <c r="D3657" s="72"/>
    </row>
    <row r="3658" spans="2:4" ht="12.75" x14ac:dyDescent="0.2">
      <c r="B3658" s="72"/>
      <c r="C3658" s="72"/>
      <c r="D3658" s="72"/>
    </row>
    <row r="3659" spans="2:4" ht="12.75" x14ac:dyDescent="0.2">
      <c r="B3659" s="72"/>
      <c r="C3659" s="72"/>
      <c r="D3659" s="72"/>
    </row>
    <row r="3660" spans="2:4" ht="12.75" x14ac:dyDescent="0.2">
      <c r="B3660" s="72"/>
      <c r="C3660" s="72"/>
      <c r="D3660" s="72"/>
    </row>
    <row r="3661" spans="2:4" ht="12.75" x14ac:dyDescent="0.2">
      <c r="B3661" s="72"/>
      <c r="C3661" s="72"/>
      <c r="D3661" s="72"/>
    </row>
    <row r="3662" spans="2:4" ht="12.75" x14ac:dyDescent="0.2">
      <c r="B3662" s="72"/>
      <c r="C3662" s="72"/>
      <c r="D3662" s="72"/>
    </row>
    <row r="3663" spans="2:4" ht="12.75" x14ac:dyDescent="0.2">
      <c r="B3663" s="72"/>
      <c r="C3663" s="72"/>
      <c r="D3663" s="72"/>
    </row>
    <row r="3664" spans="2:4" ht="12.75" x14ac:dyDescent="0.2">
      <c r="B3664" s="72"/>
      <c r="C3664" s="72"/>
      <c r="D3664" s="72"/>
    </row>
    <row r="3665" spans="2:4" ht="12.75" x14ac:dyDescent="0.2">
      <c r="B3665" s="72"/>
      <c r="C3665" s="72"/>
      <c r="D3665" s="72"/>
    </row>
    <row r="3666" spans="2:4" ht="12.75" x14ac:dyDescent="0.2">
      <c r="B3666" s="72"/>
      <c r="C3666" s="72"/>
      <c r="D3666" s="72"/>
    </row>
    <row r="3667" spans="2:4" ht="12.75" x14ac:dyDescent="0.2">
      <c r="B3667" s="72"/>
      <c r="C3667" s="72"/>
      <c r="D3667" s="72"/>
    </row>
    <row r="3668" spans="2:4" ht="12.75" x14ac:dyDescent="0.2">
      <c r="B3668" s="72"/>
      <c r="C3668" s="72"/>
      <c r="D3668" s="72"/>
    </row>
    <row r="3669" spans="2:4" ht="12.75" x14ac:dyDescent="0.2">
      <c r="B3669" s="72"/>
      <c r="C3669" s="72"/>
      <c r="D3669" s="72"/>
    </row>
    <row r="3670" spans="2:4" ht="12.75" x14ac:dyDescent="0.2">
      <c r="B3670" s="72"/>
      <c r="C3670" s="72"/>
      <c r="D3670" s="72"/>
    </row>
    <row r="3671" spans="2:4" ht="12.75" x14ac:dyDescent="0.2">
      <c r="B3671" s="72"/>
      <c r="C3671" s="72"/>
      <c r="D3671" s="72"/>
    </row>
    <row r="3672" spans="2:4" ht="12.75" x14ac:dyDescent="0.2">
      <c r="B3672" s="72"/>
      <c r="C3672" s="72"/>
      <c r="D3672" s="72"/>
    </row>
    <row r="3673" spans="2:4" ht="12.75" x14ac:dyDescent="0.2">
      <c r="B3673" s="72"/>
      <c r="C3673" s="72"/>
      <c r="D3673" s="72"/>
    </row>
    <row r="3674" spans="2:4" ht="12.75" x14ac:dyDescent="0.2">
      <c r="B3674" s="72"/>
      <c r="C3674" s="72"/>
      <c r="D3674" s="72"/>
    </row>
    <row r="3675" spans="2:4" ht="12.75" x14ac:dyDescent="0.2">
      <c r="B3675" s="72"/>
      <c r="C3675" s="72"/>
      <c r="D3675" s="72"/>
    </row>
    <row r="3676" spans="2:4" ht="12.75" x14ac:dyDescent="0.2">
      <c r="B3676" s="72"/>
      <c r="C3676" s="72"/>
      <c r="D3676" s="72"/>
    </row>
    <row r="3677" spans="2:4" ht="12.75" x14ac:dyDescent="0.2">
      <c r="B3677" s="72"/>
      <c r="C3677" s="72"/>
      <c r="D3677" s="72"/>
    </row>
    <row r="3678" spans="2:4" ht="12.75" x14ac:dyDescent="0.2">
      <c r="B3678" s="72"/>
      <c r="C3678" s="72"/>
      <c r="D3678" s="72"/>
    </row>
    <row r="3679" spans="2:4" ht="12.75" x14ac:dyDescent="0.2">
      <c r="B3679" s="72"/>
      <c r="C3679" s="72"/>
      <c r="D3679" s="72"/>
    </row>
    <row r="3680" spans="2:4" ht="12.75" x14ac:dyDescent="0.2">
      <c r="B3680" s="72"/>
      <c r="C3680" s="72"/>
      <c r="D3680" s="72"/>
    </row>
    <row r="3681" spans="2:4" ht="12.75" x14ac:dyDescent="0.2">
      <c r="B3681" s="72"/>
      <c r="C3681" s="72"/>
      <c r="D3681" s="72"/>
    </row>
    <row r="3682" spans="2:4" ht="12.75" x14ac:dyDescent="0.2">
      <c r="B3682" s="72"/>
      <c r="C3682" s="72"/>
      <c r="D3682" s="72"/>
    </row>
    <row r="3683" spans="2:4" ht="12.75" x14ac:dyDescent="0.2">
      <c r="B3683" s="72"/>
      <c r="C3683" s="72"/>
      <c r="D3683" s="72"/>
    </row>
    <row r="3684" spans="2:4" ht="12.75" x14ac:dyDescent="0.2">
      <c r="B3684" s="72"/>
      <c r="C3684" s="72"/>
      <c r="D3684" s="72"/>
    </row>
    <row r="3685" spans="2:4" ht="12.75" x14ac:dyDescent="0.2">
      <c r="B3685" s="72"/>
      <c r="C3685" s="72"/>
      <c r="D3685" s="72"/>
    </row>
    <row r="3686" spans="2:4" ht="12.75" x14ac:dyDescent="0.2">
      <c r="B3686" s="72"/>
      <c r="C3686" s="72"/>
      <c r="D3686" s="72"/>
    </row>
    <row r="3687" spans="2:4" ht="12.75" x14ac:dyDescent="0.2">
      <c r="B3687" s="72"/>
      <c r="C3687" s="72"/>
      <c r="D3687" s="72"/>
    </row>
    <row r="3688" spans="2:4" ht="12.75" x14ac:dyDescent="0.2">
      <c r="B3688" s="72"/>
      <c r="C3688" s="72"/>
      <c r="D3688" s="72"/>
    </row>
    <row r="3689" spans="2:4" ht="12.75" x14ac:dyDescent="0.2">
      <c r="B3689" s="72"/>
      <c r="C3689" s="72"/>
      <c r="D3689" s="72"/>
    </row>
    <row r="3690" spans="2:4" ht="12.75" x14ac:dyDescent="0.2">
      <c r="B3690" s="72"/>
      <c r="C3690" s="72"/>
      <c r="D3690" s="72"/>
    </row>
    <row r="3691" spans="2:4" ht="12.75" x14ac:dyDescent="0.2">
      <c r="B3691" s="72"/>
      <c r="C3691" s="72"/>
      <c r="D3691" s="72"/>
    </row>
    <row r="3692" spans="2:4" ht="12.75" x14ac:dyDescent="0.2">
      <c r="B3692" s="72"/>
      <c r="C3692" s="72"/>
      <c r="D3692" s="72"/>
    </row>
    <row r="3693" spans="2:4" ht="12.75" x14ac:dyDescent="0.2">
      <c r="B3693" s="72"/>
      <c r="C3693" s="72"/>
      <c r="D3693" s="72"/>
    </row>
    <row r="3694" spans="2:4" ht="12.75" x14ac:dyDescent="0.2">
      <c r="B3694" s="72"/>
      <c r="C3694" s="72"/>
      <c r="D3694" s="72"/>
    </row>
    <row r="3695" spans="2:4" ht="12.75" x14ac:dyDescent="0.2">
      <c r="B3695" s="72"/>
      <c r="C3695" s="72"/>
      <c r="D3695" s="72"/>
    </row>
    <row r="3696" spans="2:4" ht="12.75" x14ac:dyDescent="0.2">
      <c r="B3696" s="72"/>
      <c r="C3696" s="72"/>
      <c r="D3696" s="72"/>
    </row>
    <row r="3697" spans="2:4" ht="12.75" x14ac:dyDescent="0.2">
      <c r="B3697" s="72"/>
      <c r="C3697" s="72"/>
      <c r="D3697" s="72"/>
    </row>
    <row r="3698" spans="2:4" ht="12.75" x14ac:dyDescent="0.2">
      <c r="B3698" s="72"/>
      <c r="C3698" s="72"/>
      <c r="D3698" s="72"/>
    </row>
    <row r="3699" spans="2:4" ht="12.75" x14ac:dyDescent="0.2">
      <c r="B3699" s="72"/>
      <c r="C3699" s="72"/>
      <c r="D3699" s="72"/>
    </row>
    <row r="3700" spans="2:4" ht="12.75" x14ac:dyDescent="0.2">
      <c r="B3700" s="72"/>
      <c r="C3700" s="72"/>
      <c r="D3700" s="72"/>
    </row>
    <row r="3701" spans="2:4" ht="12.75" x14ac:dyDescent="0.2">
      <c r="B3701" s="72"/>
      <c r="C3701" s="72"/>
      <c r="D3701" s="72"/>
    </row>
    <row r="3702" spans="2:4" ht="12.75" x14ac:dyDescent="0.2">
      <c r="B3702" s="72"/>
      <c r="C3702" s="72"/>
      <c r="D3702" s="72"/>
    </row>
    <row r="3703" spans="2:4" ht="12.75" x14ac:dyDescent="0.2">
      <c r="B3703" s="72"/>
      <c r="C3703" s="72"/>
      <c r="D3703" s="72"/>
    </row>
    <row r="3704" spans="2:4" ht="12.75" x14ac:dyDescent="0.2">
      <c r="B3704" s="72"/>
      <c r="C3704" s="72"/>
      <c r="D3704" s="72"/>
    </row>
    <row r="3705" spans="2:4" ht="12.75" x14ac:dyDescent="0.2">
      <c r="B3705" s="72"/>
      <c r="C3705" s="72"/>
      <c r="D3705" s="72"/>
    </row>
    <row r="3706" spans="2:4" ht="12.75" x14ac:dyDescent="0.2">
      <c r="B3706" s="72"/>
      <c r="C3706" s="72"/>
      <c r="D3706" s="72"/>
    </row>
    <row r="3707" spans="2:4" ht="12.75" x14ac:dyDescent="0.2">
      <c r="B3707" s="72"/>
      <c r="C3707" s="72"/>
      <c r="D3707" s="72"/>
    </row>
    <row r="3708" spans="2:4" ht="12.75" x14ac:dyDescent="0.2">
      <c r="B3708" s="72"/>
      <c r="C3708" s="72"/>
      <c r="D3708" s="72"/>
    </row>
    <row r="3709" spans="2:4" ht="12.75" x14ac:dyDescent="0.2">
      <c r="B3709" s="72"/>
      <c r="C3709" s="72"/>
      <c r="D3709" s="72"/>
    </row>
    <row r="3710" spans="2:4" ht="12.75" x14ac:dyDescent="0.2">
      <c r="B3710" s="72"/>
      <c r="C3710" s="72"/>
      <c r="D3710" s="72"/>
    </row>
    <row r="3711" spans="2:4" ht="12.75" x14ac:dyDescent="0.2">
      <c r="B3711" s="72"/>
      <c r="C3711" s="72"/>
      <c r="D3711" s="72"/>
    </row>
    <row r="3712" spans="2:4" ht="12.75" x14ac:dyDescent="0.2">
      <c r="B3712" s="72"/>
      <c r="C3712" s="72"/>
      <c r="D3712" s="72"/>
    </row>
    <row r="3713" spans="2:4" ht="12.75" x14ac:dyDescent="0.2">
      <c r="B3713" s="72"/>
      <c r="C3713" s="72"/>
      <c r="D3713" s="72"/>
    </row>
    <row r="3714" spans="2:4" ht="12.75" x14ac:dyDescent="0.2">
      <c r="B3714" s="72"/>
      <c r="C3714" s="72"/>
      <c r="D3714" s="72"/>
    </row>
    <row r="3715" spans="2:4" ht="12.75" x14ac:dyDescent="0.2">
      <c r="B3715" s="72"/>
      <c r="C3715" s="72"/>
      <c r="D3715" s="72"/>
    </row>
    <row r="3716" spans="2:4" ht="12.75" x14ac:dyDescent="0.2">
      <c r="B3716" s="72"/>
      <c r="C3716" s="72"/>
      <c r="D3716" s="72"/>
    </row>
    <row r="3717" spans="2:4" ht="12.75" x14ac:dyDescent="0.2">
      <c r="B3717" s="72"/>
      <c r="C3717" s="72"/>
      <c r="D3717" s="72"/>
    </row>
    <row r="3718" spans="2:4" ht="12.75" x14ac:dyDescent="0.2">
      <c r="B3718" s="72"/>
      <c r="C3718" s="72"/>
      <c r="D3718" s="72"/>
    </row>
    <row r="3719" spans="2:4" ht="12.75" x14ac:dyDescent="0.2">
      <c r="B3719" s="72"/>
      <c r="C3719" s="72"/>
      <c r="D3719" s="72"/>
    </row>
    <row r="3720" spans="2:4" ht="12.75" x14ac:dyDescent="0.2">
      <c r="B3720" s="72"/>
      <c r="C3720" s="72"/>
      <c r="D3720" s="72"/>
    </row>
    <row r="3721" spans="2:4" ht="12.75" x14ac:dyDescent="0.2">
      <c r="B3721" s="72"/>
      <c r="C3721" s="72"/>
      <c r="D3721" s="72"/>
    </row>
    <row r="3722" spans="2:4" ht="12.75" x14ac:dyDescent="0.2">
      <c r="B3722" s="72"/>
      <c r="C3722" s="72"/>
      <c r="D3722" s="72"/>
    </row>
    <row r="3723" spans="2:4" ht="12.75" x14ac:dyDescent="0.2">
      <c r="B3723" s="72"/>
      <c r="C3723" s="72"/>
      <c r="D3723" s="72"/>
    </row>
    <row r="3724" spans="2:4" ht="12.75" x14ac:dyDescent="0.2">
      <c r="B3724" s="72"/>
      <c r="C3724" s="72"/>
      <c r="D3724" s="72"/>
    </row>
    <row r="3725" spans="2:4" ht="12.75" x14ac:dyDescent="0.2">
      <c r="B3725" s="72"/>
      <c r="C3725" s="72"/>
      <c r="D3725" s="72"/>
    </row>
    <row r="3726" spans="2:4" ht="12.75" x14ac:dyDescent="0.2">
      <c r="B3726" s="72"/>
      <c r="C3726" s="72"/>
      <c r="D3726" s="72"/>
    </row>
    <row r="3727" spans="2:4" ht="12.75" x14ac:dyDescent="0.2">
      <c r="B3727" s="72"/>
      <c r="C3727" s="72"/>
      <c r="D3727" s="72"/>
    </row>
    <row r="3728" spans="2:4" ht="12.75" x14ac:dyDescent="0.2">
      <c r="B3728" s="72"/>
      <c r="C3728" s="72"/>
      <c r="D3728" s="72"/>
    </row>
    <row r="3729" spans="2:4" ht="12.75" x14ac:dyDescent="0.2">
      <c r="B3729" s="72"/>
      <c r="C3729" s="72"/>
      <c r="D3729" s="72"/>
    </row>
    <row r="3730" spans="2:4" ht="12.75" x14ac:dyDescent="0.2">
      <c r="B3730" s="72"/>
      <c r="C3730" s="72"/>
      <c r="D3730" s="72"/>
    </row>
    <row r="3731" spans="2:4" ht="12.75" x14ac:dyDescent="0.2">
      <c r="B3731" s="72"/>
      <c r="C3731" s="72"/>
      <c r="D3731" s="72"/>
    </row>
    <row r="3732" spans="2:4" ht="12.75" x14ac:dyDescent="0.2">
      <c r="B3732" s="72"/>
      <c r="C3732" s="72"/>
      <c r="D3732" s="72"/>
    </row>
    <row r="3733" spans="2:4" ht="12.75" x14ac:dyDescent="0.2">
      <c r="B3733" s="72"/>
      <c r="C3733" s="72"/>
      <c r="D3733" s="72"/>
    </row>
    <row r="3734" spans="2:4" ht="12.75" x14ac:dyDescent="0.2">
      <c r="B3734" s="72"/>
      <c r="C3734" s="72"/>
      <c r="D3734" s="72"/>
    </row>
    <row r="3735" spans="2:4" ht="12.75" x14ac:dyDescent="0.2">
      <c r="B3735" s="72"/>
      <c r="C3735" s="72"/>
      <c r="D3735" s="72"/>
    </row>
    <row r="3736" spans="2:4" ht="12.75" x14ac:dyDescent="0.2">
      <c r="B3736" s="72"/>
      <c r="C3736" s="72"/>
      <c r="D3736" s="72"/>
    </row>
    <row r="3737" spans="2:4" ht="12.75" x14ac:dyDescent="0.2">
      <c r="B3737" s="72"/>
      <c r="C3737" s="72"/>
      <c r="D3737" s="72"/>
    </row>
    <row r="3738" spans="2:4" ht="12.75" x14ac:dyDescent="0.2">
      <c r="B3738" s="72"/>
      <c r="C3738" s="72"/>
      <c r="D3738" s="72"/>
    </row>
    <row r="3739" spans="2:4" ht="12.75" x14ac:dyDescent="0.2">
      <c r="B3739" s="72"/>
      <c r="C3739" s="72"/>
      <c r="D3739" s="72"/>
    </row>
    <row r="3740" spans="2:4" ht="12.75" x14ac:dyDescent="0.2">
      <c r="B3740" s="72"/>
      <c r="C3740" s="72"/>
      <c r="D3740" s="72"/>
    </row>
    <row r="3741" spans="2:4" ht="12.75" x14ac:dyDescent="0.2">
      <c r="B3741" s="72"/>
      <c r="C3741" s="72"/>
      <c r="D3741" s="72"/>
    </row>
    <row r="3742" spans="2:4" ht="12.75" x14ac:dyDescent="0.2">
      <c r="B3742" s="72"/>
      <c r="C3742" s="72"/>
      <c r="D3742" s="72"/>
    </row>
    <row r="3743" spans="2:4" ht="12.75" x14ac:dyDescent="0.2">
      <c r="B3743" s="72"/>
      <c r="C3743" s="72"/>
      <c r="D3743" s="72"/>
    </row>
    <row r="3744" spans="2:4" ht="12.75" x14ac:dyDescent="0.2">
      <c r="B3744" s="72"/>
      <c r="C3744" s="72"/>
      <c r="D3744" s="72"/>
    </row>
    <row r="3745" spans="2:4" ht="12.75" x14ac:dyDescent="0.2">
      <c r="B3745" s="72"/>
      <c r="C3745" s="72"/>
      <c r="D3745" s="72"/>
    </row>
    <row r="3746" spans="2:4" ht="12.75" x14ac:dyDescent="0.2">
      <c r="B3746" s="72"/>
      <c r="C3746" s="72"/>
      <c r="D3746" s="72"/>
    </row>
    <row r="3747" spans="2:4" ht="12.75" x14ac:dyDescent="0.2">
      <c r="B3747" s="72"/>
      <c r="C3747" s="72"/>
      <c r="D3747" s="72"/>
    </row>
    <row r="3748" spans="2:4" ht="12.75" x14ac:dyDescent="0.2">
      <c r="B3748" s="72"/>
      <c r="C3748" s="72"/>
      <c r="D3748" s="72"/>
    </row>
    <row r="3749" spans="2:4" ht="12.75" x14ac:dyDescent="0.2">
      <c r="B3749" s="72"/>
      <c r="C3749" s="72"/>
      <c r="D3749" s="72"/>
    </row>
    <row r="3750" spans="2:4" ht="12.75" x14ac:dyDescent="0.2">
      <c r="B3750" s="72"/>
      <c r="C3750" s="72"/>
      <c r="D3750" s="72"/>
    </row>
    <row r="3751" spans="2:4" ht="12.75" x14ac:dyDescent="0.2">
      <c r="B3751" s="72"/>
      <c r="C3751" s="72"/>
      <c r="D3751" s="72"/>
    </row>
    <row r="3752" spans="2:4" ht="12.75" x14ac:dyDescent="0.2">
      <c r="B3752" s="72"/>
      <c r="C3752" s="72"/>
      <c r="D3752" s="72"/>
    </row>
    <row r="3753" spans="2:4" ht="12.75" x14ac:dyDescent="0.2">
      <c r="B3753" s="72"/>
      <c r="C3753" s="72"/>
      <c r="D3753" s="72"/>
    </row>
    <row r="3754" spans="2:4" ht="12.75" x14ac:dyDescent="0.2">
      <c r="B3754" s="72"/>
      <c r="C3754" s="72"/>
      <c r="D3754" s="72"/>
    </row>
    <row r="3755" spans="2:4" ht="12.75" x14ac:dyDescent="0.2">
      <c r="B3755" s="72"/>
      <c r="C3755" s="72"/>
      <c r="D3755" s="72"/>
    </row>
    <row r="3756" spans="2:4" ht="12.75" x14ac:dyDescent="0.2">
      <c r="B3756" s="72"/>
      <c r="C3756" s="72"/>
      <c r="D3756" s="72"/>
    </row>
    <row r="3757" spans="2:4" ht="12.75" x14ac:dyDescent="0.2">
      <c r="B3757" s="72"/>
      <c r="C3757" s="72"/>
      <c r="D3757" s="72"/>
    </row>
    <row r="3758" spans="2:4" ht="12.75" x14ac:dyDescent="0.2">
      <c r="B3758" s="72"/>
      <c r="C3758" s="72"/>
      <c r="D3758" s="72"/>
    </row>
    <row r="3759" spans="2:4" ht="12.75" x14ac:dyDescent="0.2">
      <c r="B3759" s="72"/>
      <c r="C3759" s="72"/>
      <c r="D3759" s="72"/>
    </row>
    <row r="3760" spans="2:4" ht="12.75" x14ac:dyDescent="0.2">
      <c r="B3760" s="72"/>
      <c r="C3760" s="72"/>
      <c r="D3760" s="72"/>
    </row>
    <row r="3761" spans="2:4" ht="12.75" x14ac:dyDescent="0.2">
      <c r="B3761" s="72"/>
      <c r="C3761" s="72"/>
      <c r="D3761" s="72"/>
    </row>
    <row r="3762" spans="2:4" ht="12.75" x14ac:dyDescent="0.2">
      <c r="B3762" s="72"/>
      <c r="C3762" s="72"/>
      <c r="D3762" s="72"/>
    </row>
    <row r="3763" spans="2:4" ht="12.75" x14ac:dyDescent="0.2">
      <c r="B3763" s="72"/>
      <c r="C3763" s="72"/>
      <c r="D3763" s="72"/>
    </row>
    <row r="3764" spans="2:4" ht="12.75" x14ac:dyDescent="0.2">
      <c r="B3764" s="72"/>
      <c r="C3764" s="72"/>
      <c r="D3764" s="72"/>
    </row>
    <row r="3765" spans="2:4" ht="12.75" x14ac:dyDescent="0.2">
      <c r="B3765" s="72"/>
      <c r="C3765" s="72"/>
      <c r="D3765" s="72"/>
    </row>
    <row r="3766" spans="2:4" ht="12.75" x14ac:dyDescent="0.2">
      <c r="B3766" s="72"/>
      <c r="C3766" s="72"/>
      <c r="D3766" s="72"/>
    </row>
    <row r="3767" spans="2:4" ht="12.75" x14ac:dyDescent="0.2">
      <c r="B3767" s="72"/>
      <c r="C3767" s="72"/>
      <c r="D3767" s="72"/>
    </row>
    <row r="3768" spans="2:4" ht="12.75" x14ac:dyDescent="0.2">
      <c r="B3768" s="72"/>
      <c r="C3768" s="72"/>
      <c r="D3768" s="72"/>
    </row>
    <row r="3769" spans="2:4" ht="12.75" x14ac:dyDescent="0.2">
      <c r="B3769" s="72"/>
      <c r="C3769" s="72"/>
      <c r="D3769" s="72"/>
    </row>
    <row r="3770" spans="2:4" ht="12.75" x14ac:dyDescent="0.2">
      <c r="B3770" s="72"/>
      <c r="C3770" s="72"/>
      <c r="D3770" s="72"/>
    </row>
    <row r="3771" spans="2:4" ht="12.75" x14ac:dyDescent="0.2">
      <c r="B3771" s="72"/>
      <c r="C3771" s="72"/>
      <c r="D3771" s="72"/>
    </row>
    <row r="3772" spans="2:4" ht="12.75" x14ac:dyDescent="0.2">
      <c r="B3772" s="72"/>
      <c r="C3772" s="72"/>
      <c r="D3772" s="72"/>
    </row>
    <row r="3773" spans="2:4" ht="12.75" x14ac:dyDescent="0.2">
      <c r="B3773" s="72"/>
      <c r="C3773" s="72"/>
      <c r="D3773" s="72"/>
    </row>
    <row r="3774" spans="2:4" ht="12.75" x14ac:dyDescent="0.2">
      <c r="B3774" s="72"/>
      <c r="C3774" s="72"/>
      <c r="D3774" s="72"/>
    </row>
    <row r="3775" spans="2:4" ht="12.75" x14ac:dyDescent="0.2">
      <c r="B3775" s="72"/>
      <c r="C3775" s="72"/>
      <c r="D3775" s="72"/>
    </row>
    <row r="3776" spans="2:4" ht="12.75" x14ac:dyDescent="0.2">
      <c r="B3776" s="72"/>
      <c r="C3776" s="72"/>
      <c r="D3776" s="72"/>
    </row>
    <row r="3777" spans="2:4" ht="12.75" x14ac:dyDescent="0.2">
      <c r="B3777" s="72"/>
      <c r="C3777" s="72"/>
      <c r="D3777" s="72"/>
    </row>
    <row r="3778" spans="2:4" ht="12.75" x14ac:dyDescent="0.2">
      <c r="B3778" s="72"/>
      <c r="C3778" s="72"/>
      <c r="D3778" s="72"/>
    </row>
    <row r="3779" spans="2:4" ht="12.75" x14ac:dyDescent="0.2">
      <c r="B3779" s="72"/>
      <c r="C3779" s="72"/>
      <c r="D3779" s="72"/>
    </row>
    <row r="3780" spans="2:4" ht="12.75" x14ac:dyDescent="0.2">
      <c r="B3780" s="72"/>
      <c r="C3780" s="72"/>
      <c r="D3780" s="72"/>
    </row>
    <row r="3781" spans="2:4" ht="12.75" x14ac:dyDescent="0.2">
      <c r="B3781" s="72"/>
      <c r="C3781" s="72"/>
      <c r="D3781" s="72"/>
    </row>
    <row r="3782" spans="2:4" ht="12.75" x14ac:dyDescent="0.2">
      <c r="B3782" s="72"/>
      <c r="C3782" s="72"/>
      <c r="D3782" s="72"/>
    </row>
    <row r="3783" spans="2:4" ht="12.75" x14ac:dyDescent="0.2">
      <c r="B3783" s="72"/>
      <c r="C3783" s="72"/>
      <c r="D3783" s="72"/>
    </row>
    <row r="3784" spans="2:4" ht="12.75" x14ac:dyDescent="0.2">
      <c r="B3784" s="72"/>
      <c r="C3784" s="72"/>
      <c r="D3784" s="72"/>
    </row>
    <row r="3785" spans="2:4" ht="12.75" x14ac:dyDescent="0.2">
      <c r="B3785" s="72"/>
      <c r="C3785" s="72"/>
      <c r="D3785" s="72"/>
    </row>
    <row r="3786" spans="2:4" ht="12.75" x14ac:dyDescent="0.2">
      <c r="B3786" s="72"/>
      <c r="C3786" s="72"/>
      <c r="D3786" s="72"/>
    </row>
    <row r="3787" spans="2:4" ht="12.75" x14ac:dyDescent="0.2">
      <c r="B3787" s="72"/>
      <c r="C3787" s="72"/>
      <c r="D3787" s="72"/>
    </row>
    <row r="3788" spans="2:4" ht="12.75" x14ac:dyDescent="0.2">
      <c r="B3788" s="72"/>
      <c r="C3788" s="72"/>
      <c r="D3788" s="72"/>
    </row>
    <row r="3789" spans="2:4" ht="12.75" x14ac:dyDescent="0.2">
      <c r="B3789" s="72"/>
      <c r="C3789" s="72"/>
      <c r="D3789" s="72"/>
    </row>
    <row r="3790" spans="2:4" ht="12.75" x14ac:dyDescent="0.2">
      <c r="B3790" s="72"/>
      <c r="C3790" s="72"/>
      <c r="D3790" s="72"/>
    </row>
    <row r="3791" spans="2:4" ht="12.75" x14ac:dyDescent="0.2">
      <c r="B3791" s="72"/>
      <c r="C3791" s="72"/>
      <c r="D3791" s="72"/>
    </row>
    <row r="3792" spans="2:4" ht="12.75" x14ac:dyDescent="0.2">
      <c r="B3792" s="72"/>
      <c r="C3792" s="72"/>
      <c r="D3792" s="72"/>
    </row>
    <row r="3793" spans="2:4" ht="12.75" x14ac:dyDescent="0.2">
      <c r="B3793" s="72"/>
      <c r="C3793" s="72"/>
      <c r="D3793" s="72"/>
    </row>
    <row r="3794" spans="2:4" ht="12.75" x14ac:dyDescent="0.2">
      <c r="B3794" s="72"/>
      <c r="C3794" s="72"/>
      <c r="D3794" s="72"/>
    </row>
    <row r="3795" spans="2:4" ht="12.75" x14ac:dyDescent="0.2">
      <c r="B3795" s="72"/>
      <c r="C3795" s="72"/>
      <c r="D3795" s="72"/>
    </row>
    <row r="3796" spans="2:4" ht="12.75" x14ac:dyDescent="0.2">
      <c r="B3796" s="72"/>
      <c r="C3796" s="72"/>
      <c r="D3796" s="72"/>
    </row>
    <row r="3797" spans="2:4" ht="12.75" x14ac:dyDescent="0.2">
      <c r="B3797" s="72"/>
      <c r="C3797" s="72"/>
      <c r="D3797" s="72"/>
    </row>
    <row r="3798" spans="2:4" ht="12.75" x14ac:dyDescent="0.2">
      <c r="B3798" s="72"/>
      <c r="C3798" s="72"/>
      <c r="D3798" s="72"/>
    </row>
    <row r="3799" spans="2:4" ht="12.75" x14ac:dyDescent="0.2">
      <c r="B3799" s="72"/>
      <c r="C3799" s="72"/>
      <c r="D3799" s="72"/>
    </row>
    <row r="3800" spans="2:4" ht="12.75" x14ac:dyDescent="0.2">
      <c r="B3800" s="72"/>
      <c r="C3800" s="72"/>
      <c r="D3800" s="72"/>
    </row>
    <row r="3801" spans="2:4" ht="12.75" x14ac:dyDescent="0.2">
      <c r="B3801" s="72"/>
      <c r="C3801" s="72"/>
      <c r="D3801" s="72"/>
    </row>
    <row r="3802" spans="2:4" ht="12.75" x14ac:dyDescent="0.2">
      <c r="B3802" s="72"/>
      <c r="C3802" s="72"/>
      <c r="D3802" s="72"/>
    </row>
    <row r="3803" spans="2:4" ht="12.75" x14ac:dyDescent="0.2">
      <c r="B3803" s="72"/>
      <c r="C3803" s="72"/>
      <c r="D3803" s="72"/>
    </row>
    <row r="3804" spans="2:4" ht="12.75" x14ac:dyDescent="0.2">
      <c r="B3804" s="72"/>
      <c r="C3804" s="72"/>
      <c r="D3804" s="72"/>
    </row>
    <row r="3805" spans="2:4" ht="12.75" x14ac:dyDescent="0.2">
      <c r="B3805" s="72"/>
      <c r="C3805" s="72"/>
      <c r="D3805" s="72"/>
    </row>
    <row r="3806" spans="2:4" ht="12.75" x14ac:dyDescent="0.2">
      <c r="B3806" s="72"/>
      <c r="C3806" s="72"/>
      <c r="D3806" s="72"/>
    </row>
    <row r="3807" spans="2:4" ht="12.75" x14ac:dyDescent="0.2">
      <c r="B3807" s="72"/>
      <c r="C3807" s="72"/>
      <c r="D3807" s="72"/>
    </row>
    <row r="3808" spans="2:4" ht="12.75" x14ac:dyDescent="0.2">
      <c r="B3808" s="72"/>
      <c r="C3808" s="72"/>
      <c r="D3808" s="72"/>
    </row>
    <row r="3809" spans="2:4" ht="12.75" x14ac:dyDescent="0.2">
      <c r="B3809" s="72"/>
      <c r="C3809" s="72"/>
      <c r="D3809" s="72"/>
    </row>
    <row r="3810" spans="2:4" ht="12.75" x14ac:dyDescent="0.2">
      <c r="B3810" s="72"/>
      <c r="C3810" s="72"/>
      <c r="D3810" s="72"/>
    </row>
    <row r="3811" spans="2:4" ht="12.75" x14ac:dyDescent="0.2">
      <c r="B3811" s="72"/>
      <c r="C3811" s="72"/>
      <c r="D3811" s="72"/>
    </row>
    <row r="3812" spans="2:4" ht="12.75" x14ac:dyDescent="0.2">
      <c r="B3812" s="72"/>
      <c r="C3812" s="72"/>
      <c r="D3812" s="72"/>
    </row>
    <row r="3813" spans="2:4" ht="12.75" x14ac:dyDescent="0.2">
      <c r="B3813" s="72"/>
      <c r="C3813" s="72"/>
      <c r="D3813" s="72"/>
    </row>
    <row r="3814" spans="2:4" ht="12.75" x14ac:dyDescent="0.2">
      <c r="B3814" s="72"/>
      <c r="C3814" s="72"/>
      <c r="D3814" s="72"/>
    </row>
    <row r="3815" spans="2:4" ht="12.75" x14ac:dyDescent="0.2">
      <c r="B3815" s="72"/>
      <c r="C3815" s="72"/>
      <c r="D3815" s="72"/>
    </row>
    <row r="3816" spans="2:4" ht="12.75" x14ac:dyDescent="0.2">
      <c r="B3816" s="72"/>
      <c r="C3816" s="72"/>
      <c r="D3816" s="72"/>
    </row>
    <row r="3817" spans="2:4" ht="12.75" x14ac:dyDescent="0.2">
      <c r="B3817" s="72"/>
      <c r="C3817" s="72"/>
      <c r="D3817" s="72"/>
    </row>
    <row r="3818" spans="2:4" ht="12.75" x14ac:dyDescent="0.2">
      <c r="B3818" s="72"/>
      <c r="C3818" s="72"/>
      <c r="D3818" s="72"/>
    </row>
    <row r="3819" spans="2:4" ht="12.75" x14ac:dyDescent="0.2">
      <c r="B3819" s="72"/>
      <c r="C3819" s="72"/>
      <c r="D3819" s="72"/>
    </row>
    <row r="3820" spans="2:4" ht="12.75" x14ac:dyDescent="0.2">
      <c r="B3820" s="72"/>
      <c r="C3820" s="72"/>
      <c r="D3820" s="72"/>
    </row>
    <row r="3821" spans="2:4" ht="12.75" x14ac:dyDescent="0.2">
      <c r="B3821" s="72"/>
      <c r="C3821" s="72"/>
      <c r="D3821" s="72"/>
    </row>
    <row r="3822" spans="2:4" ht="12.75" x14ac:dyDescent="0.2">
      <c r="B3822" s="72"/>
      <c r="C3822" s="72"/>
      <c r="D3822" s="72"/>
    </row>
    <row r="3823" spans="2:4" ht="12.75" x14ac:dyDescent="0.2">
      <c r="B3823" s="72"/>
      <c r="C3823" s="72"/>
      <c r="D3823" s="72"/>
    </row>
    <row r="3824" spans="2:4" ht="12.75" x14ac:dyDescent="0.2">
      <c r="B3824" s="72"/>
      <c r="C3824" s="72"/>
      <c r="D3824" s="72"/>
    </row>
    <row r="3825" spans="2:4" ht="12.75" x14ac:dyDescent="0.2">
      <c r="B3825" s="72"/>
      <c r="C3825" s="72"/>
      <c r="D3825" s="72"/>
    </row>
    <row r="3826" spans="2:4" ht="12.75" x14ac:dyDescent="0.2">
      <c r="B3826" s="72"/>
      <c r="C3826" s="72"/>
      <c r="D3826" s="72"/>
    </row>
    <row r="3827" spans="2:4" ht="12.75" x14ac:dyDescent="0.2">
      <c r="B3827" s="72"/>
      <c r="C3827" s="72"/>
      <c r="D3827" s="72"/>
    </row>
    <row r="3828" spans="2:4" ht="12.75" x14ac:dyDescent="0.2">
      <c r="B3828" s="72"/>
      <c r="C3828" s="72"/>
      <c r="D3828" s="72"/>
    </row>
    <row r="3829" spans="2:4" ht="12.75" x14ac:dyDescent="0.2">
      <c r="B3829" s="72"/>
      <c r="C3829" s="72"/>
      <c r="D3829" s="72"/>
    </row>
    <row r="3830" spans="2:4" ht="12.75" x14ac:dyDescent="0.2">
      <c r="B3830" s="72"/>
      <c r="C3830" s="72"/>
      <c r="D3830" s="72"/>
    </row>
    <row r="3831" spans="2:4" ht="12.75" x14ac:dyDescent="0.2">
      <c r="B3831" s="72"/>
      <c r="C3831" s="72"/>
      <c r="D3831" s="72"/>
    </row>
    <row r="3832" spans="2:4" ht="12.75" x14ac:dyDescent="0.2">
      <c r="B3832" s="72"/>
      <c r="C3832" s="72"/>
      <c r="D3832" s="72"/>
    </row>
    <row r="3833" spans="2:4" ht="12.75" x14ac:dyDescent="0.2">
      <c r="B3833" s="72"/>
      <c r="C3833" s="72"/>
      <c r="D3833" s="72"/>
    </row>
    <row r="3834" spans="2:4" ht="12.75" x14ac:dyDescent="0.2">
      <c r="B3834" s="72"/>
      <c r="C3834" s="72"/>
      <c r="D3834" s="72"/>
    </row>
    <row r="3835" spans="2:4" ht="12.75" x14ac:dyDescent="0.2">
      <c r="B3835" s="72"/>
      <c r="C3835" s="72"/>
      <c r="D3835" s="72"/>
    </row>
    <row r="3836" spans="2:4" ht="12.75" x14ac:dyDescent="0.2">
      <c r="B3836" s="72"/>
      <c r="C3836" s="72"/>
      <c r="D3836" s="72"/>
    </row>
    <row r="3837" spans="2:4" ht="12.75" x14ac:dyDescent="0.2">
      <c r="B3837" s="72"/>
      <c r="C3837" s="72"/>
      <c r="D3837" s="72"/>
    </row>
    <row r="3838" spans="2:4" ht="12.75" x14ac:dyDescent="0.2">
      <c r="B3838" s="72"/>
      <c r="C3838" s="72"/>
      <c r="D3838" s="72"/>
    </row>
    <row r="3839" spans="2:4" ht="12.75" x14ac:dyDescent="0.2">
      <c r="B3839" s="72"/>
      <c r="C3839" s="72"/>
      <c r="D3839" s="72"/>
    </row>
    <row r="3840" spans="2:4" ht="12.75" x14ac:dyDescent="0.2">
      <c r="B3840" s="72"/>
      <c r="C3840" s="72"/>
      <c r="D3840" s="72"/>
    </row>
    <row r="3841" spans="2:4" ht="12.75" x14ac:dyDescent="0.2">
      <c r="B3841" s="72"/>
      <c r="C3841" s="72"/>
      <c r="D3841" s="72"/>
    </row>
    <row r="3842" spans="2:4" ht="12.75" x14ac:dyDescent="0.2">
      <c r="B3842" s="72"/>
      <c r="C3842" s="72"/>
      <c r="D3842" s="72"/>
    </row>
    <row r="3843" spans="2:4" ht="12.75" x14ac:dyDescent="0.2">
      <c r="B3843" s="72"/>
      <c r="C3843" s="72"/>
      <c r="D3843" s="72"/>
    </row>
    <row r="3844" spans="2:4" ht="12.75" x14ac:dyDescent="0.2">
      <c r="B3844" s="72"/>
      <c r="C3844" s="72"/>
      <c r="D3844" s="72"/>
    </row>
    <row r="3845" spans="2:4" ht="12.75" x14ac:dyDescent="0.2">
      <c r="B3845" s="72"/>
      <c r="C3845" s="72"/>
      <c r="D3845" s="72"/>
    </row>
    <row r="3846" spans="2:4" ht="12.75" x14ac:dyDescent="0.2">
      <c r="B3846" s="72"/>
      <c r="C3846" s="72"/>
      <c r="D3846" s="72"/>
    </row>
    <row r="3847" spans="2:4" ht="12.75" x14ac:dyDescent="0.2">
      <c r="B3847" s="72"/>
      <c r="C3847" s="72"/>
      <c r="D3847" s="72"/>
    </row>
    <row r="3848" spans="2:4" ht="12.75" x14ac:dyDescent="0.2">
      <c r="B3848" s="72"/>
      <c r="C3848" s="72"/>
      <c r="D3848" s="72"/>
    </row>
    <row r="3849" spans="2:4" ht="12.75" x14ac:dyDescent="0.2">
      <c r="B3849" s="72"/>
      <c r="C3849" s="72"/>
      <c r="D3849" s="72"/>
    </row>
    <row r="3850" spans="2:4" ht="12.75" x14ac:dyDescent="0.2">
      <c r="B3850" s="72"/>
      <c r="C3850" s="72"/>
      <c r="D3850" s="72"/>
    </row>
    <row r="3851" spans="2:4" ht="12.75" x14ac:dyDescent="0.2">
      <c r="B3851" s="72"/>
      <c r="C3851" s="72"/>
      <c r="D3851" s="72"/>
    </row>
    <row r="3852" spans="2:4" ht="12.75" x14ac:dyDescent="0.2">
      <c r="B3852" s="72"/>
      <c r="C3852" s="72"/>
      <c r="D3852" s="72"/>
    </row>
    <row r="3853" spans="2:4" ht="12.75" x14ac:dyDescent="0.2">
      <c r="B3853" s="72"/>
      <c r="C3853" s="72"/>
      <c r="D3853" s="72"/>
    </row>
    <row r="3854" spans="2:4" ht="12.75" x14ac:dyDescent="0.2">
      <c r="B3854" s="72"/>
      <c r="C3854" s="72"/>
      <c r="D3854" s="72"/>
    </row>
    <row r="3855" spans="2:4" ht="12.75" x14ac:dyDescent="0.2">
      <c r="B3855" s="72"/>
      <c r="C3855" s="72"/>
      <c r="D3855" s="72"/>
    </row>
    <row r="3856" spans="2:4" ht="12.75" x14ac:dyDescent="0.2">
      <c r="B3856" s="72"/>
      <c r="C3856" s="72"/>
      <c r="D3856" s="72"/>
    </row>
    <row r="3857" spans="2:4" ht="12.75" x14ac:dyDescent="0.2">
      <c r="B3857" s="72"/>
      <c r="C3857" s="72"/>
      <c r="D3857" s="72"/>
    </row>
    <row r="3858" spans="2:4" ht="12.75" x14ac:dyDescent="0.2">
      <c r="B3858" s="72"/>
      <c r="C3858" s="72"/>
      <c r="D3858" s="72"/>
    </row>
    <row r="3859" spans="2:4" ht="12.75" x14ac:dyDescent="0.2">
      <c r="B3859" s="72"/>
      <c r="C3859" s="72"/>
      <c r="D3859" s="72"/>
    </row>
    <row r="3860" spans="2:4" ht="12.75" x14ac:dyDescent="0.2">
      <c r="B3860" s="72"/>
      <c r="C3860" s="72"/>
      <c r="D3860" s="72"/>
    </row>
    <row r="3861" spans="2:4" ht="12.75" x14ac:dyDescent="0.2">
      <c r="B3861" s="72"/>
      <c r="C3861" s="72"/>
      <c r="D3861" s="72"/>
    </row>
    <row r="3862" spans="2:4" ht="12.75" x14ac:dyDescent="0.2">
      <c r="B3862" s="72"/>
      <c r="C3862" s="72"/>
      <c r="D3862" s="72"/>
    </row>
    <row r="3863" spans="2:4" ht="12.75" x14ac:dyDescent="0.2">
      <c r="B3863" s="72"/>
      <c r="C3863" s="72"/>
      <c r="D3863" s="72"/>
    </row>
    <row r="3864" spans="2:4" ht="12.75" x14ac:dyDescent="0.2">
      <c r="B3864" s="72"/>
      <c r="C3864" s="72"/>
      <c r="D3864" s="72"/>
    </row>
    <row r="3865" spans="2:4" ht="12.75" x14ac:dyDescent="0.2">
      <c r="B3865" s="72"/>
      <c r="C3865" s="72"/>
      <c r="D3865" s="72"/>
    </row>
    <row r="3866" spans="2:4" ht="12.75" x14ac:dyDescent="0.2">
      <c r="B3866" s="72"/>
      <c r="C3866" s="72"/>
      <c r="D3866" s="72"/>
    </row>
    <row r="3867" spans="2:4" ht="12.75" x14ac:dyDescent="0.2">
      <c r="B3867" s="72"/>
      <c r="C3867" s="72"/>
      <c r="D3867" s="72"/>
    </row>
    <row r="3868" spans="2:4" ht="12.75" x14ac:dyDescent="0.2">
      <c r="B3868" s="72"/>
      <c r="C3868" s="72"/>
      <c r="D3868" s="72"/>
    </row>
    <row r="3869" spans="2:4" ht="12.75" x14ac:dyDescent="0.2">
      <c r="B3869" s="72"/>
      <c r="C3869" s="72"/>
      <c r="D3869" s="72"/>
    </row>
    <row r="3870" spans="2:4" ht="12.75" x14ac:dyDescent="0.2">
      <c r="B3870" s="72"/>
      <c r="C3870" s="72"/>
      <c r="D3870" s="72"/>
    </row>
    <row r="3871" spans="2:4" ht="12.75" x14ac:dyDescent="0.2">
      <c r="B3871" s="72"/>
      <c r="C3871" s="72"/>
      <c r="D3871" s="72"/>
    </row>
    <row r="3872" spans="2:4" ht="12.75" x14ac:dyDescent="0.2">
      <c r="B3872" s="72"/>
      <c r="C3872" s="72"/>
      <c r="D3872" s="72"/>
    </row>
    <row r="3873" spans="2:4" ht="12.75" x14ac:dyDescent="0.2">
      <c r="B3873" s="72"/>
      <c r="C3873" s="72"/>
      <c r="D3873" s="72"/>
    </row>
    <row r="3874" spans="2:4" ht="12.75" x14ac:dyDescent="0.2">
      <c r="B3874" s="72"/>
      <c r="C3874" s="72"/>
      <c r="D3874" s="72"/>
    </row>
    <row r="3875" spans="2:4" ht="12.75" x14ac:dyDescent="0.2">
      <c r="B3875" s="72"/>
      <c r="C3875" s="72"/>
      <c r="D3875" s="72"/>
    </row>
    <row r="3876" spans="2:4" ht="12.75" x14ac:dyDescent="0.2">
      <c r="B3876" s="72"/>
      <c r="C3876" s="72"/>
      <c r="D3876" s="72"/>
    </row>
    <row r="3877" spans="2:4" ht="12.75" x14ac:dyDescent="0.2">
      <c r="B3877" s="72"/>
      <c r="C3877" s="72"/>
      <c r="D3877" s="72"/>
    </row>
    <row r="3878" spans="2:4" ht="12.75" x14ac:dyDescent="0.2">
      <c r="B3878" s="72"/>
      <c r="C3878" s="72"/>
      <c r="D3878" s="72"/>
    </row>
    <row r="3879" spans="2:4" ht="12.75" x14ac:dyDescent="0.2">
      <c r="B3879" s="72"/>
      <c r="C3879" s="72"/>
      <c r="D3879" s="72"/>
    </row>
    <row r="3880" spans="2:4" ht="12.75" x14ac:dyDescent="0.2">
      <c r="B3880" s="72"/>
      <c r="C3880" s="72"/>
      <c r="D3880" s="72"/>
    </row>
    <row r="3881" spans="2:4" ht="12.75" x14ac:dyDescent="0.2">
      <c r="B3881" s="72"/>
      <c r="C3881" s="72"/>
      <c r="D3881" s="72"/>
    </row>
    <row r="3882" spans="2:4" ht="12.75" x14ac:dyDescent="0.2">
      <c r="B3882" s="72"/>
      <c r="C3882" s="72"/>
      <c r="D3882" s="72"/>
    </row>
    <row r="3883" spans="2:4" ht="12.75" x14ac:dyDescent="0.2">
      <c r="B3883" s="72"/>
      <c r="C3883" s="72"/>
      <c r="D3883" s="72"/>
    </row>
    <row r="3884" spans="2:4" ht="12.75" x14ac:dyDescent="0.2">
      <c r="B3884" s="72"/>
      <c r="C3884" s="72"/>
      <c r="D3884" s="72"/>
    </row>
    <row r="3885" spans="2:4" ht="12.75" x14ac:dyDescent="0.2">
      <c r="B3885" s="72"/>
      <c r="C3885" s="72"/>
      <c r="D3885" s="72"/>
    </row>
    <row r="3886" spans="2:4" ht="12.75" x14ac:dyDescent="0.2">
      <c r="B3886" s="72"/>
      <c r="C3886" s="72"/>
      <c r="D3886" s="72"/>
    </row>
    <row r="3887" spans="2:4" ht="12.75" x14ac:dyDescent="0.2">
      <c r="B3887" s="72"/>
      <c r="C3887" s="72"/>
      <c r="D3887" s="72"/>
    </row>
    <row r="3888" spans="2:4" ht="12.75" x14ac:dyDescent="0.2">
      <c r="B3888" s="72"/>
      <c r="C3888" s="72"/>
      <c r="D3888" s="72"/>
    </row>
    <row r="3889" spans="2:4" ht="12.75" x14ac:dyDescent="0.2">
      <c r="B3889" s="72"/>
      <c r="C3889" s="72"/>
      <c r="D3889" s="72"/>
    </row>
    <row r="3890" spans="2:4" ht="12.75" x14ac:dyDescent="0.2">
      <c r="B3890" s="72"/>
      <c r="C3890" s="72"/>
      <c r="D3890" s="72"/>
    </row>
    <row r="3891" spans="2:4" ht="12.75" x14ac:dyDescent="0.2">
      <c r="B3891" s="72"/>
      <c r="C3891" s="72"/>
      <c r="D3891" s="72"/>
    </row>
    <row r="3892" spans="2:4" ht="12.75" x14ac:dyDescent="0.2">
      <c r="B3892" s="72"/>
      <c r="C3892" s="72"/>
      <c r="D3892" s="72"/>
    </row>
    <row r="3893" spans="2:4" ht="12.75" x14ac:dyDescent="0.2">
      <c r="B3893" s="72"/>
      <c r="C3893" s="72"/>
      <c r="D3893" s="72"/>
    </row>
    <row r="3894" spans="2:4" ht="12.75" x14ac:dyDescent="0.2">
      <c r="B3894" s="72"/>
      <c r="C3894" s="72"/>
      <c r="D3894" s="72"/>
    </row>
    <row r="3895" spans="2:4" ht="12.75" x14ac:dyDescent="0.2">
      <c r="B3895" s="72"/>
      <c r="C3895" s="72"/>
      <c r="D3895" s="72"/>
    </row>
    <row r="3896" spans="2:4" ht="12.75" x14ac:dyDescent="0.2">
      <c r="B3896" s="72"/>
      <c r="C3896" s="72"/>
      <c r="D3896" s="72"/>
    </row>
    <row r="3897" spans="2:4" ht="12.75" x14ac:dyDescent="0.2">
      <c r="B3897" s="72"/>
      <c r="C3897" s="72"/>
      <c r="D3897" s="72"/>
    </row>
    <row r="3898" spans="2:4" ht="12.75" x14ac:dyDescent="0.2">
      <c r="B3898" s="72"/>
      <c r="C3898" s="72"/>
      <c r="D3898" s="72"/>
    </row>
    <row r="3899" spans="2:4" ht="12.75" x14ac:dyDescent="0.2">
      <c r="B3899" s="72"/>
      <c r="C3899" s="72"/>
      <c r="D3899" s="72"/>
    </row>
    <row r="3900" spans="2:4" ht="12.75" x14ac:dyDescent="0.2">
      <c r="B3900" s="72"/>
      <c r="C3900" s="72"/>
      <c r="D3900" s="72"/>
    </row>
    <row r="3901" spans="2:4" ht="12.75" x14ac:dyDescent="0.2">
      <c r="B3901" s="72"/>
      <c r="C3901" s="72"/>
      <c r="D3901" s="72"/>
    </row>
    <row r="3902" spans="2:4" ht="12.75" x14ac:dyDescent="0.2">
      <c r="B3902" s="72"/>
      <c r="C3902" s="72"/>
      <c r="D3902" s="72"/>
    </row>
    <row r="3903" spans="2:4" ht="12.75" x14ac:dyDescent="0.2">
      <c r="B3903" s="72"/>
      <c r="C3903" s="72"/>
      <c r="D3903" s="72"/>
    </row>
    <row r="3904" spans="2:4" ht="12.75" x14ac:dyDescent="0.2">
      <c r="B3904" s="72"/>
      <c r="C3904" s="72"/>
      <c r="D3904" s="72"/>
    </row>
    <row r="3905" spans="2:4" ht="12.75" x14ac:dyDescent="0.2">
      <c r="B3905" s="72"/>
      <c r="C3905" s="72"/>
      <c r="D3905" s="72"/>
    </row>
    <row r="3906" spans="2:4" ht="12.75" x14ac:dyDescent="0.2">
      <c r="B3906" s="72"/>
      <c r="C3906" s="72"/>
      <c r="D3906" s="72"/>
    </row>
    <row r="3907" spans="2:4" ht="12.75" x14ac:dyDescent="0.2">
      <c r="B3907" s="72"/>
      <c r="C3907" s="72"/>
      <c r="D3907" s="72"/>
    </row>
    <row r="3908" spans="2:4" ht="12.75" x14ac:dyDescent="0.2">
      <c r="B3908" s="72"/>
      <c r="C3908" s="72"/>
      <c r="D3908" s="72"/>
    </row>
    <row r="3909" spans="2:4" ht="12.75" x14ac:dyDescent="0.2">
      <c r="B3909" s="72"/>
      <c r="C3909" s="72"/>
      <c r="D3909" s="72"/>
    </row>
    <row r="3910" spans="2:4" ht="12.75" x14ac:dyDescent="0.2">
      <c r="B3910" s="72"/>
      <c r="C3910" s="72"/>
      <c r="D3910" s="72"/>
    </row>
    <row r="3911" spans="2:4" ht="12.75" x14ac:dyDescent="0.2">
      <c r="B3911" s="72"/>
      <c r="C3911" s="72"/>
      <c r="D3911" s="72"/>
    </row>
    <row r="3912" spans="2:4" ht="12.75" x14ac:dyDescent="0.2">
      <c r="B3912" s="72"/>
      <c r="C3912" s="72"/>
      <c r="D3912" s="72"/>
    </row>
    <row r="3913" spans="2:4" ht="12.75" x14ac:dyDescent="0.2">
      <c r="B3913" s="72"/>
      <c r="C3913" s="72"/>
      <c r="D3913" s="72"/>
    </row>
    <row r="3914" spans="2:4" ht="12.75" x14ac:dyDescent="0.2">
      <c r="B3914" s="72"/>
      <c r="C3914" s="72"/>
      <c r="D3914" s="72"/>
    </row>
    <row r="3915" spans="2:4" ht="12.75" x14ac:dyDescent="0.2">
      <c r="B3915" s="72"/>
      <c r="C3915" s="72"/>
      <c r="D3915" s="72"/>
    </row>
    <row r="3916" spans="2:4" ht="12.75" x14ac:dyDescent="0.2">
      <c r="B3916" s="72"/>
      <c r="C3916" s="72"/>
      <c r="D3916" s="72"/>
    </row>
    <row r="3917" spans="2:4" ht="12.75" x14ac:dyDescent="0.2">
      <c r="B3917" s="72"/>
      <c r="C3917" s="72"/>
      <c r="D3917" s="72"/>
    </row>
    <row r="3918" spans="2:4" ht="12.75" x14ac:dyDescent="0.2">
      <c r="B3918" s="72"/>
      <c r="C3918" s="72"/>
      <c r="D3918" s="72"/>
    </row>
    <row r="3919" spans="2:4" ht="12.75" x14ac:dyDescent="0.2">
      <c r="B3919" s="72"/>
      <c r="C3919" s="72"/>
      <c r="D3919" s="72"/>
    </row>
    <row r="3920" spans="2:4" ht="12.75" x14ac:dyDescent="0.2">
      <c r="B3920" s="72"/>
      <c r="C3920" s="72"/>
      <c r="D3920" s="72"/>
    </row>
    <row r="3921" spans="2:4" ht="12.75" x14ac:dyDescent="0.2">
      <c r="B3921" s="72"/>
      <c r="C3921" s="72"/>
      <c r="D3921" s="72"/>
    </row>
    <row r="3922" spans="2:4" ht="12.75" x14ac:dyDescent="0.2">
      <c r="B3922" s="72"/>
      <c r="C3922" s="72"/>
      <c r="D3922" s="72"/>
    </row>
    <row r="3923" spans="2:4" ht="12.75" x14ac:dyDescent="0.2">
      <c r="B3923" s="72"/>
      <c r="C3923" s="72"/>
      <c r="D3923" s="72"/>
    </row>
    <row r="3924" spans="2:4" ht="12.75" x14ac:dyDescent="0.2">
      <c r="B3924" s="72"/>
      <c r="C3924" s="72"/>
      <c r="D3924" s="72"/>
    </row>
    <row r="3925" spans="2:4" ht="12.75" x14ac:dyDescent="0.2">
      <c r="B3925" s="72"/>
      <c r="C3925" s="72"/>
      <c r="D3925" s="72"/>
    </row>
    <row r="3926" spans="2:4" ht="12.75" x14ac:dyDescent="0.2">
      <c r="B3926" s="72"/>
      <c r="C3926" s="72"/>
      <c r="D3926" s="72"/>
    </row>
    <row r="3927" spans="2:4" ht="12.75" x14ac:dyDescent="0.2">
      <c r="B3927" s="72"/>
      <c r="C3927" s="72"/>
      <c r="D3927" s="72"/>
    </row>
    <row r="3928" spans="2:4" ht="12.75" x14ac:dyDescent="0.2">
      <c r="B3928" s="72"/>
      <c r="C3928" s="72"/>
      <c r="D3928" s="72"/>
    </row>
    <row r="3929" spans="2:4" ht="12.75" x14ac:dyDescent="0.2">
      <c r="B3929" s="72"/>
      <c r="C3929" s="72"/>
      <c r="D3929" s="72"/>
    </row>
    <row r="3930" spans="2:4" ht="12.75" x14ac:dyDescent="0.2">
      <c r="B3930" s="72"/>
      <c r="C3930" s="72"/>
      <c r="D3930" s="72"/>
    </row>
    <row r="3931" spans="2:4" ht="12.75" x14ac:dyDescent="0.2">
      <c r="B3931" s="72"/>
      <c r="C3931" s="72"/>
      <c r="D3931" s="72"/>
    </row>
    <row r="3932" spans="2:4" ht="12.75" x14ac:dyDescent="0.2">
      <c r="B3932" s="72"/>
      <c r="C3932" s="72"/>
      <c r="D3932" s="72"/>
    </row>
    <row r="3933" spans="2:4" ht="12.75" x14ac:dyDescent="0.2">
      <c r="B3933" s="72"/>
      <c r="C3933" s="72"/>
      <c r="D3933" s="72"/>
    </row>
    <row r="3934" spans="2:4" ht="12.75" x14ac:dyDescent="0.2">
      <c r="B3934" s="72"/>
      <c r="C3934" s="72"/>
      <c r="D3934" s="72"/>
    </row>
    <row r="3935" spans="2:4" ht="12.75" x14ac:dyDescent="0.2">
      <c r="B3935" s="72"/>
      <c r="C3935" s="72"/>
      <c r="D3935" s="72"/>
    </row>
    <row r="3936" spans="2:4" ht="12.75" x14ac:dyDescent="0.2">
      <c r="B3936" s="72"/>
      <c r="C3936" s="72"/>
      <c r="D3936" s="72"/>
    </row>
    <row r="3937" spans="2:4" ht="12.75" x14ac:dyDescent="0.2">
      <c r="B3937" s="72"/>
      <c r="C3937" s="72"/>
      <c r="D3937" s="72"/>
    </row>
    <row r="3938" spans="2:4" ht="12.75" x14ac:dyDescent="0.2">
      <c r="B3938" s="72"/>
      <c r="C3938" s="72"/>
      <c r="D3938" s="72"/>
    </row>
    <row r="3939" spans="2:4" ht="12.75" x14ac:dyDescent="0.2">
      <c r="B3939" s="72"/>
      <c r="C3939" s="72"/>
      <c r="D3939" s="72"/>
    </row>
    <row r="3940" spans="2:4" ht="12.75" x14ac:dyDescent="0.2">
      <c r="B3940" s="72"/>
      <c r="C3940" s="72"/>
      <c r="D3940" s="72"/>
    </row>
    <row r="3941" spans="2:4" ht="12.75" x14ac:dyDescent="0.2">
      <c r="B3941" s="72"/>
      <c r="C3941" s="72"/>
      <c r="D3941" s="72"/>
    </row>
    <row r="3942" spans="2:4" ht="12.75" x14ac:dyDescent="0.2">
      <c r="B3942" s="72"/>
      <c r="C3942" s="72"/>
      <c r="D3942" s="72"/>
    </row>
    <row r="3943" spans="2:4" ht="12.75" x14ac:dyDescent="0.2">
      <c r="B3943" s="72"/>
      <c r="C3943" s="72"/>
      <c r="D3943" s="72"/>
    </row>
    <row r="3944" spans="2:4" ht="12.75" x14ac:dyDescent="0.2">
      <c r="B3944" s="72"/>
      <c r="C3944" s="72"/>
      <c r="D3944" s="72"/>
    </row>
    <row r="3945" spans="2:4" ht="12.75" x14ac:dyDescent="0.2">
      <c r="B3945" s="72"/>
      <c r="C3945" s="72"/>
      <c r="D3945" s="72"/>
    </row>
    <row r="3946" spans="2:4" ht="12.75" x14ac:dyDescent="0.2">
      <c r="B3946" s="72"/>
      <c r="C3946" s="72"/>
      <c r="D3946" s="72"/>
    </row>
    <row r="3947" spans="2:4" ht="12.75" x14ac:dyDescent="0.2">
      <c r="B3947" s="72"/>
      <c r="C3947" s="72"/>
      <c r="D3947" s="72"/>
    </row>
    <row r="3948" spans="2:4" ht="12.75" x14ac:dyDescent="0.2">
      <c r="B3948" s="72"/>
      <c r="C3948" s="72"/>
      <c r="D3948" s="72"/>
    </row>
    <row r="3949" spans="2:4" ht="12.75" x14ac:dyDescent="0.2">
      <c r="B3949" s="72"/>
      <c r="C3949" s="72"/>
      <c r="D3949" s="72"/>
    </row>
    <row r="3950" spans="2:4" ht="12.75" x14ac:dyDescent="0.2">
      <c r="B3950" s="72"/>
      <c r="C3950" s="72"/>
      <c r="D3950" s="72"/>
    </row>
    <row r="3951" spans="2:4" ht="12.75" x14ac:dyDescent="0.2">
      <c r="B3951" s="72"/>
      <c r="C3951" s="72"/>
      <c r="D3951" s="72"/>
    </row>
    <row r="3952" spans="2:4" ht="12.75" x14ac:dyDescent="0.2">
      <c r="B3952" s="72"/>
      <c r="C3952" s="72"/>
      <c r="D3952" s="72"/>
    </row>
    <row r="3953" spans="2:4" ht="12.75" x14ac:dyDescent="0.2">
      <c r="B3953" s="72"/>
      <c r="C3953" s="72"/>
      <c r="D3953" s="72"/>
    </row>
    <row r="3954" spans="2:4" ht="12.75" x14ac:dyDescent="0.2">
      <c r="B3954" s="72"/>
      <c r="C3954" s="72"/>
      <c r="D3954" s="72"/>
    </row>
    <row r="3955" spans="2:4" ht="12.75" x14ac:dyDescent="0.2">
      <c r="B3955" s="72"/>
      <c r="C3955" s="72"/>
      <c r="D3955" s="72"/>
    </row>
    <row r="3956" spans="2:4" ht="12.75" x14ac:dyDescent="0.2">
      <c r="B3956" s="72"/>
      <c r="C3956" s="72"/>
      <c r="D3956" s="72"/>
    </row>
    <row r="3957" spans="2:4" ht="12.75" x14ac:dyDescent="0.2">
      <c r="B3957" s="72"/>
      <c r="C3957" s="72"/>
      <c r="D3957" s="72"/>
    </row>
    <row r="3958" spans="2:4" ht="12.75" x14ac:dyDescent="0.2">
      <c r="B3958" s="72"/>
      <c r="C3958" s="72"/>
      <c r="D3958" s="72"/>
    </row>
    <row r="3959" spans="2:4" ht="12.75" x14ac:dyDescent="0.2">
      <c r="B3959" s="72"/>
      <c r="C3959" s="72"/>
      <c r="D3959" s="72"/>
    </row>
    <row r="3960" spans="2:4" ht="12.75" x14ac:dyDescent="0.2">
      <c r="B3960" s="72"/>
      <c r="C3960" s="72"/>
      <c r="D3960" s="72"/>
    </row>
    <row r="3961" spans="2:4" ht="12.75" x14ac:dyDescent="0.2">
      <c r="B3961" s="72"/>
      <c r="C3961" s="72"/>
      <c r="D3961" s="72"/>
    </row>
    <row r="3962" spans="2:4" ht="12.75" x14ac:dyDescent="0.2">
      <c r="B3962" s="72"/>
      <c r="C3962" s="72"/>
      <c r="D3962" s="72"/>
    </row>
    <row r="3963" spans="2:4" ht="12.75" x14ac:dyDescent="0.2">
      <c r="B3963" s="72"/>
      <c r="C3963" s="72"/>
      <c r="D3963" s="72"/>
    </row>
    <row r="3964" spans="2:4" ht="12.75" x14ac:dyDescent="0.2">
      <c r="B3964" s="72"/>
      <c r="C3964" s="72"/>
      <c r="D3964" s="72"/>
    </row>
    <row r="3965" spans="2:4" ht="12.75" x14ac:dyDescent="0.2">
      <c r="B3965" s="72"/>
      <c r="C3965" s="72"/>
      <c r="D3965" s="72"/>
    </row>
    <row r="3966" spans="2:4" ht="12.75" x14ac:dyDescent="0.2">
      <c r="B3966" s="72"/>
      <c r="C3966" s="72"/>
      <c r="D3966" s="72"/>
    </row>
    <row r="3967" spans="2:4" ht="12.75" x14ac:dyDescent="0.2">
      <c r="B3967" s="72"/>
      <c r="C3967" s="72"/>
      <c r="D3967" s="72"/>
    </row>
    <row r="3968" spans="2:4" ht="12.75" x14ac:dyDescent="0.2">
      <c r="B3968" s="72"/>
      <c r="C3968" s="72"/>
      <c r="D3968" s="72"/>
    </row>
    <row r="3969" spans="2:4" ht="12.75" x14ac:dyDescent="0.2">
      <c r="B3969" s="72"/>
      <c r="C3969" s="72"/>
      <c r="D3969" s="72"/>
    </row>
    <row r="3970" spans="2:4" ht="12.75" x14ac:dyDescent="0.2">
      <c r="B3970" s="72"/>
      <c r="C3970" s="72"/>
      <c r="D3970" s="72"/>
    </row>
    <row r="3971" spans="2:4" ht="12.75" x14ac:dyDescent="0.2">
      <c r="B3971" s="72"/>
      <c r="C3971" s="72"/>
      <c r="D3971" s="72"/>
    </row>
    <row r="3972" spans="2:4" ht="12.75" x14ac:dyDescent="0.2">
      <c r="B3972" s="72"/>
      <c r="C3972" s="72"/>
      <c r="D3972" s="72"/>
    </row>
    <row r="3973" spans="2:4" ht="12.75" x14ac:dyDescent="0.2">
      <c r="B3973" s="72"/>
      <c r="C3973" s="72"/>
      <c r="D3973" s="72"/>
    </row>
    <row r="3974" spans="2:4" ht="12.75" x14ac:dyDescent="0.2">
      <c r="B3974" s="72"/>
      <c r="C3974" s="72"/>
      <c r="D3974" s="72"/>
    </row>
    <row r="3975" spans="2:4" ht="12.75" x14ac:dyDescent="0.2">
      <c r="B3975" s="72"/>
      <c r="C3975" s="72"/>
      <c r="D3975" s="72"/>
    </row>
    <row r="3976" spans="2:4" ht="12.75" x14ac:dyDescent="0.2">
      <c r="B3976" s="72"/>
      <c r="C3976" s="72"/>
      <c r="D3976" s="72"/>
    </row>
    <row r="3977" spans="2:4" ht="12.75" x14ac:dyDescent="0.2">
      <c r="B3977" s="72"/>
      <c r="C3977" s="72"/>
      <c r="D3977" s="72"/>
    </row>
    <row r="3978" spans="2:4" ht="12.75" x14ac:dyDescent="0.2">
      <c r="B3978" s="72"/>
      <c r="C3978" s="72"/>
      <c r="D3978" s="72"/>
    </row>
    <row r="3979" spans="2:4" ht="12.75" x14ac:dyDescent="0.2">
      <c r="B3979" s="72"/>
      <c r="C3979" s="72"/>
      <c r="D3979" s="72"/>
    </row>
    <row r="3980" spans="2:4" ht="12.75" x14ac:dyDescent="0.2">
      <c r="B3980" s="72"/>
      <c r="C3980" s="72"/>
      <c r="D3980" s="72"/>
    </row>
    <row r="3981" spans="2:4" ht="12.75" x14ac:dyDescent="0.2">
      <c r="B3981" s="72"/>
      <c r="C3981" s="72"/>
      <c r="D3981" s="72"/>
    </row>
    <row r="3982" spans="2:4" ht="12.75" x14ac:dyDescent="0.2">
      <c r="B3982" s="72"/>
      <c r="C3982" s="72"/>
      <c r="D3982" s="72"/>
    </row>
    <row r="3983" spans="2:4" ht="12.75" x14ac:dyDescent="0.2">
      <c r="B3983" s="72"/>
      <c r="C3983" s="72"/>
      <c r="D3983" s="72"/>
    </row>
    <row r="3984" spans="2:4" ht="12.75" x14ac:dyDescent="0.2">
      <c r="B3984" s="72"/>
      <c r="C3984" s="72"/>
      <c r="D3984" s="72"/>
    </row>
    <row r="3985" spans="2:4" ht="12.75" x14ac:dyDescent="0.2">
      <c r="B3985" s="72"/>
      <c r="C3985" s="72"/>
      <c r="D3985" s="72"/>
    </row>
    <row r="3986" spans="2:4" ht="12.75" x14ac:dyDescent="0.2">
      <c r="B3986" s="72"/>
      <c r="C3986" s="72"/>
      <c r="D3986" s="72"/>
    </row>
    <row r="3987" spans="2:4" ht="12.75" x14ac:dyDescent="0.2">
      <c r="B3987" s="72"/>
      <c r="C3987" s="72"/>
      <c r="D3987" s="72"/>
    </row>
    <row r="3988" spans="2:4" ht="12.75" x14ac:dyDescent="0.2">
      <c r="B3988" s="72"/>
      <c r="C3988" s="72"/>
      <c r="D3988" s="72"/>
    </row>
    <row r="3989" spans="2:4" ht="12.75" x14ac:dyDescent="0.2">
      <c r="B3989" s="72"/>
      <c r="C3989" s="72"/>
      <c r="D3989" s="72"/>
    </row>
    <row r="3990" spans="2:4" ht="12.75" x14ac:dyDescent="0.2">
      <c r="B3990" s="72"/>
      <c r="C3990" s="72"/>
      <c r="D3990" s="72"/>
    </row>
    <row r="3991" spans="2:4" ht="12.75" x14ac:dyDescent="0.2">
      <c r="B3991" s="72"/>
      <c r="C3991" s="72"/>
      <c r="D3991" s="72"/>
    </row>
    <row r="3992" spans="2:4" ht="12.75" x14ac:dyDescent="0.2">
      <c r="B3992" s="72"/>
      <c r="C3992" s="72"/>
      <c r="D3992" s="72"/>
    </row>
    <row r="3993" spans="2:4" ht="12.75" x14ac:dyDescent="0.2">
      <c r="B3993" s="72"/>
      <c r="C3993" s="72"/>
      <c r="D3993" s="72"/>
    </row>
    <row r="3994" spans="2:4" ht="12.75" x14ac:dyDescent="0.2">
      <c r="B3994" s="72"/>
      <c r="C3994" s="72"/>
      <c r="D3994" s="72"/>
    </row>
    <row r="3995" spans="2:4" ht="12.75" x14ac:dyDescent="0.2">
      <c r="B3995" s="72"/>
      <c r="C3995" s="72"/>
      <c r="D3995" s="72"/>
    </row>
    <row r="3996" spans="2:4" ht="12.75" x14ac:dyDescent="0.2">
      <c r="B3996" s="72"/>
      <c r="C3996" s="72"/>
      <c r="D3996" s="72"/>
    </row>
    <row r="3997" spans="2:4" ht="12.75" x14ac:dyDescent="0.2">
      <c r="B3997" s="72"/>
      <c r="C3997" s="72"/>
      <c r="D3997" s="72"/>
    </row>
    <row r="3998" spans="2:4" ht="12.75" x14ac:dyDescent="0.2">
      <c r="B3998" s="72"/>
      <c r="C3998" s="72"/>
      <c r="D3998" s="72"/>
    </row>
    <row r="3999" spans="2:4" ht="12.75" x14ac:dyDescent="0.2">
      <c r="B3999" s="72"/>
      <c r="C3999" s="72"/>
      <c r="D3999" s="72"/>
    </row>
    <row r="4000" spans="2:4" ht="12.75" x14ac:dyDescent="0.2">
      <c r="B4000" s="72"/>
      <c r="C4000" s="72"/>
      <c r="D4000" s="72"/>
    </row>
    <row r="4001" spans="2:4" ht="12.75" x14ac:dyDescent="0.2">
      <c r="B4001" s="72"/>
      <c r="C4001" s="72"/>
      <c r="D4001" s="72"/>
    </row>
    <row r="4002" spans="2:4" ht="12.75" x14ac:dyDescent="0.2">
      <c r="B4002" s="72"/>
      <c r="C4002" s="72"/>
      <c r="D4002" s="72"/>
    </row>
    <row r="4003" spans="2:4" ht="12.75" x14ac:dyDescent="0.2">
      <c r="B4003" s="72"/>
      <c r="C4003" s="72"/>
      <c r="D4003" s="72"/>
    </row>
    <row r="4004" spans="2:4" ht="12.75" x14ac:dyDescent="0.2">
      <c r="B4004" s="72"/>
      <c r="C4004" s="72"/>
      <c r="D4004" s="72"/>
    </row>
    <row r="4005" spans="2:4" ht="12.75" x14ac:dyDescent="0.2">
      <c r="B4005" s="72"/>
      <c r="C4005" s="72"/>
      <c r="D4005" s="72"/>
    </row>
    <row r="4006" spans="2:4" ht="12.75" x14ac:dyDescent="0.2">
      <c r="B4006" s="72"/>
      <c r="C4006" s="72"/>
      <c r="D4006" s="72"/>
    </row>
    <row r="4007" spans="2:4" ht="12.75" x14ac:dyDescent="0.2">
      <c r="B4007" s="72"/>
      <c r="C4007" s="72"/>
      <c r="D4007" s="72"/>
    </row>
    <row r="4008" spans="2:4" ht="12.75" x14ac:dyDescent="0.2">
      <c r="B4008" s="72"/>
      <c r="C4008" s="72"/>
      <c r="D4008" s="72"/>
    </row>
    <row r="4009" spans="2:4" ht="12.75" x14ac:dyDescent="0.2">
      <c r="B4009" s="72"/>
      <c r="C4009" s="72"/>
      <c r="D4009" s="72"/>
    </row>
    <row r="4010" spans="2:4" ht="12.75" x14ac:dyDescent="0.2">
      <c r="B4010" s="72"/>
      <c r="C4010" s="72"/>
      <c r="D4010" s="72"/>
    </row>
    <row r="4011" spans="2:4" ht="12.75" x14ac:dyDescent="0.2">
      <c r="B4011" s="72"/>
      <c r="C4011" s="72"/>
      <c r="D4011" s="72"/>
    </row>
    <row r="4012" spans="2:4" ht="12.75" x14ac:dyDescent="0.2">
      <c r="B4012" s="72"/>
      <c r="C4012" s="72"/>
      <c r="D4012" s="72"/>
    </row>
    <row r="4013" spans="2:4" ht="12.75" x14ac:dyDescent="0.2">
      <c r="B4013" s="72"/>
      <c r="C4013" s="72"/>
      <c r="D4013" s="72"/>
    </row>
    <row r="4014" spans="2:4" ht="12.75" x14ac:dyDescent="0.2">
      <c r="B4014" s="72"/>
      <c r="C4014" s="72"/>
      <c r="D4014" s="72"/>
    </row>
    <row r="4015" spans="2:4" ht="12.75" x14ac:dyDescent="0.2">
      <c r="B4015" s="72"/>
      <c r="C4015" s="72"/>
      <c r="D4015" s="72"/>
    </row>
    <row r="4016" spans="2:4" ht="12.75" x14ac:dyDescent="0.2">
      <c r="B4016" s="72"/>
      <c r="C4016" s="72"/>
      <c r="D4016" s="72"/>
    </row>
    <row r="4017" spans="2:4" ht="12.75" x14ac:dyDescent="0.2">
      <c r="B4017" s="72"/>
      <c r="C4017" s="72"/>
      <c r="D4017" s="72"/>
    </row>
    <row r="4018" spans="2:4" ht="12.75" x14ac:dyDescent="0.2">
      <c r="B4018" s="72"/>
      <c r="C4018" s="72"/>
      <c r="D4018" s="72"/>
    </row>
    <row r="4019" spans="2:4" ht="12.75" x14ac:dyDescent="0.2">
      <c r="B4019" s="72"/>
      <c r="C4019" s="72"/>
      <c r="D4019" s="72"/>
    </row>
    <row r="4020" spans="2:4" ht="12.75" x14ac:dyDescent="0.2">
      <c r="B4020" s="72"/>
      <c r="C4020" s="72"/>
      <c r="D4020" s="72"/>
    </row>
    <row r="4021" spans="2:4" ht="12.75" x14ac:dyDescent="0.2">
      <c r="B4021" s="72"/>
      <c r="C4021" s="72"/>
      <c r="D4021" s="72"/>
    </row>
    <row r="4022" spans="2:4" ht="12.75" x14ac:dyDescent="0.2">
      <c r="B4022" s="72"/>
      <c r="C4022" s="72"/>
      <c r="D4022" s="72"/>
    </row>
    <row r="4023" spans="2:4" ht="12.75" x14ac:dyDescent="0.2">
      <c r="B4023" s="72"/>
      <c r="C4023" s="72"/>
      <c r="D4023" s="72"/>
    </row>
    <row r="4024" spans="2:4" ht="12.75" x14ac:dyDescent="0.2">
      <c r="B4024" s="72"/>
      <c r="C4024" s="72"/>
      <c r="D4024" s="72"/>
    </row>
    <row r="4025" spans="2:4" ht="12.75" x14ac:dyDescent="0.2">
      <c r="B4025" s="72"/>
      <c r="C4025" s="72"/>
      <c r="D4025" s="72"/>
    </row>
    <row r="4026" spans="2:4" ht="12.75" x14ac:dyDescent="0.2">
      <c r="B4026" s="72"/>
      <c r="C4026" s="72"/>
      <c r="D4026" s="72"/>
    </row>
    <row r="4027" spans="2:4" ht="12.75" x14ac:dyDescent="0.2">
      <c r="B4027" s="72"/>
      <c r="C4027" s="72"/>
      <c r="D4027" s="72"/>
    </row>
    <row r="4028" spans="2:4" ht="12.75" x14ac:dyDescent="0.2">
      <c r="B4028" s="72"/>
      <c r="C4028" s="72"/>
      <c r="D4028" s="72"/>
    </row>
    <row r="4029" spans="2:4" ht="12.75" x14ac:dyDescent="0.2">
      <c r="B4029" s="72"/>
      <c r="C4029" s="72"/>
      <c r="D4029" s="72"/>
    </row>
    <row r="4030" spans="2:4" ht="12.75" x14ac:dyDescent="0.2">
      <c r="B4030" s="72"/>
      <c r="C4030" s="72"/>
      <c r="D4030" s="72"/>
    </row>
    <row r="4031" spans="2:4" ht="12.75" x14ac:dyDescent="0.2">
      <c r="B4031" s="72"/>
      <c r="C4031" s="72"/>
      <c r="D4031" s="72"/>
    </row>
    <row r="4032" spans="2:4" ht="12.75" x14ac:dyDescent="0.2">
      <c r="B4032" s="72"/>
      <c r="C4032" s="72"/>
      <c r="D4032" s="72"/>
    </row>
    <row r="4033" spans="2:4" ht="12.75" x14ac:dyDescent="0.2">
      <c r="B4033" s="72"/>
      <c r="C4033" s="72"/>
      <c r="D4033" s="72"/>
    </row>
    <row r="4034" spans="2:4" ht="12.75" x14ac:dyDescent="0.2">
      <c r="B4034" s="72"/>
      <c r="C4034" s="72"/>
      <c r="D4034" s="72"/>
    </row>
    <row r="4035" spans="2:4" ht="12.75" x14ac:dyDescent="0.2">
      <c r="B4035" s="72"/>
      <c r="C4035" s="72"/>
      <c r="D4035" s="72"/>
    </row>
    <row r="4036" spans="2:4" ht="12.75" x14ac:dyDescent="0.2">
      <c r="B4036" s="72"/>
      <c r="C4036" s="72"/>
      <c r="D4036" s="72"/>
    </row>
    <row r="4037" spans="2:4" ht="12.75" x14ac:dyDescent="0.2">
      <c r="B4037" s="72"/>
      <c r="C4037" s="72"/>
      <c r="D4037" s="72"/>
    </row>
    <row r="4038" spans="2:4" ht="12.75" x14ac:dyDescent="0.2">
      <c r="B4038" s="72"/>
      <c r="C4038" s="72"/>
      <c r="D4038" s="72"/>
    </row>
    <row r="4039" spans="2:4" ht="12.75" x14ac:dyDescent="0.2">
      <c r="B4039" s="72"/>
      <c r="C4039" s="72"/>
      <c r="D4039" s="72"/>
    </row>
    <row r="4040" spans="2:4" ht="12.75" x14ac:dyDescent="0.2">
      <c r="B4040" s="72"/>
      <c r="C4040" s="72"/>
      <c r="D4040" s="72"/>
    </row>
    <row r="4041" spans="2:4" ht="12.75" x14ac:dyDescent="0.2">
      <c r="B4041" s="72"/>
      <c r="C4041" s="72"/>
      <c r="D4041" s="72"/>
    </row>
    <row r="4042" spans="2:4" ht="12.75" x14ac:dyDescent="0.2">
      <c r="B4042" s="72"/>
      <c r="C4042" s="72"/>
      <c r="D4042" s="72"/>
    </row>
    <row r="4043" spans="2:4" ht="12.75" x14ac:dyDescent="0.2">
      <c r="B4043" s="72"/>
      <c r="C4043" s="72"/>
      <c r="D4043" s="72"/>
    </row>
    <row r="4044" spans="2:4" ht="12.75" x14ac:dyDescent="0.2">
      <c r="B4044" s="72"/>
      <c r="C4044" s="72"/>
      <c r="D4044" s="72"/>
    </row>
    <row r="4045" spans="2:4" ht="12.75" x14ac:dyDescent="0.2">
      <c r="B4045" s="72"/>
      <c r="C4045" s="72"/>
      <c r="D4045" s="72"/>
    </row>
    <row r="4046" spans="2:4" ht="12.75" x14ac:dyDescent="0.2">
      <c r="B4046" s="72"/>
      <c r="C4046" s="72"/>
      <c r="D4046" s="72"/>
    </row>
    <row r="4047" spans="2:4" ht="12.75" x14ac:dyDescent="0.2">
      <c r="B4047" s="72"/>
      <c r="C4047" s="72"/>
      <c r="D4047" s="72"/>
    </row>
    <row r="4048" spans="2:4" ht="12.75" x14ac:dyDescent="0.2">
      <c r="B4048" s="72"/>
      <c r="C4048" s="72"/>
      <c r="D4048" s="72"/>
    </row>
    <row r="4049" spans="2:4" ht="12.75" x14ac:dyDescent="0.2">
      <c r="B4049" s="72"/>
      <c r="C4049" s="72"/>
      <c r="D4049" s="72"/>
    </row>
    <row r="4050" spans="2:4" ht="12.75" x14ac:dyDescent="0.2">
      <c r="B4050" s="72"/>
      <c r="C4050" s="72"/>
      <c r="D4050" s="72"/>
    </row>
    <row r="4051" spans="2:4" ht="12.75" x14ac:dyDescent="0.2">
      <c r="B4051" s="72"/>
      <c r="C4051" s="72"/>
      <c r="D4051" s="72"/>
    </row>
    <row r="4052" spans="2:4" ht="12.75" x14ac:dyDescent="0.2">
      <c r="B4052" s="72"/>
      <c r="C4052" s="72"/>
      <c r="D4052" s="72"/>
    </row>
    <row r="4053" spans="2:4" ht="12.75" x14ac:dyDescent="0.2">
      <c r="B4053" s="72"/>
      <c r="C4053" s="72"/>
      <c r="D4053" s="72"/>
    </row>
    <row r="4054" spans="2:4" ht="12.75" x14ac:dyDescent="0.2">
      <c r="B4054" s="72"/>
      <c r="C4054" s="72"/>
      <c r="D4054" s="72"/>
    </row>
    <row r="4055" spans="2:4" ht="12.75" x14ac:dyDescent="0.2">
      <c r="B4055" s="72"/>
      <c r="C4055" s="72"/>
      <c r="D4055" s="72"/>
    </row>
    <row r="4056" spans="2:4" ht="12.75" x14ac:dyDescent="0.2">
      <c r="B4056" s="72"/>
      <c r="C4056" s="72"/>
      <c r="D4056" s="72"/>
    </row>
    <row r="4057" spans="2:4" ht="12.75" x14ac:dyDescent="0.2">
      <c r="B4057" s="72"/>
      <c r="C4057" s="72"/>
      <c r="D4057" s="72"/>
    </row>
    <row r="4058" spans="2:4" ht="12.75" x14ac:dyDescent="0.2">
      <c r="B4058" s="72"/>
      <c r="C4058" s="72"/>
      <c r="D4058" s="72"/>
    </row>
    <row r="4059" spans="2:4" ht="12.75" x14ac:dyDescent="0.2">
      <c r="B4059" s="72"/>
      <c r="C4059" s="72"/>
      <c r="D4059" s="72"/>
    </row>
    <row r="4060" spans="2:4" ht="12.75" x14ac:dyDescent="0.2">
      <c r="B4060" s="72"/>
      <c r="C4060" s="72"/>
      <c r="D4060" s="72"/>
    </row>
    <row r="4061" spans="2:4" ht="12.75" x14ac:dyDescent="0.2">
      <c r="B4061" s="72"/>
      <c r="C4061" s="72"/>
      <c r="D4061" s="72"/>
    </row>
    <row r="4062" spans="2:4" ht="12.75" x14ac:dyDescent="0.2">
      <c r="B4062" s="72"/>
      <c r="C4062" s="72"/>
      <c r="D4062" s="72"/>
    </row>
    <row r="4063" spans="2:4" ht="12.75" x14ac:dyDescent="0.2">
      <c r="B4063" s="72"/>
      <c r="C4063" s="72"/>
      <c r="D4063" s="72"/>
    </row>
    <row r="4064" spans="2:4" ht="12.75" x14ac:dyDescent="0.2">
      <c r="B4064" s="72"/>
      <c r="C4064" s="72"/>
      <c r="D4064" s="72"/>
    </row>
    <row r="4065" spans="2:4" ht="12.75" x14ac:dyDescent="0.2">
      <c r="B4065" s="72"/>
      <c r="C4065" s="72"/>
      <c r="D4065" s="72"/>
    </row>
    <row r="4066" spans="2:4" ht="12.75" x14ac:dyDescent="0.2">
      <c r="B4066" s="72"/>
      <c r="C4066" s="72"/>
      <c r="D4066" s="72"/>
    </row>
    <row r="4067" spans="2:4" ht="12.75" x14ac:dyDescent="0.2">
      <c r="B4067" s="72"/>
      <c r="C4067" s="72"/>
      <c r="D4067" s="72"/>
    </row>
    <row r="4068" spans="2:4" ht="12.75" x14ac:dyDescent="0.2">
      <c r="B4068" s="72"/>
      <c r="C4068" s="72"/>
      <c r="D4068" s="72"/>
    </row>
    <row r="4069" spans="2:4" ht="12.75" x14ac:dyDescent="0.2">
      <c r="B4069" s="72"/>
      <c r="C4069" s="72"/>
      <c r="D4069" s="72"/>
    </row>
    <row r="4070" spans="2:4" ht="12.75" x14ac:dyDescent="0.2">
      <c r="B4070" s="72"/>
      <c r="C4070" s="72"/>
      <c r="D4070" s="72"/>
    </row>
    <row r="4071" spans="2:4" ht="12.75" x14ac:dyDescent="0.2">
      <c r="B4071" s="72"/>
      <c r="C4071" s="72"/>
      <c r="D4071" s="72"/>
    </row>
    <row r="4072" spans="2:4" ht="12.75" x14ac:dyDescent="0.2">
      <c r="B4072" s="72"/>
      <c r="C4072" s="72"/>
      <c r="D4072" s="72"/>
    </row>
    <row r="4073" spans="2:4" ht="12.75" x14ac:dyDescent="0.2">
      <c r="B4073" s="72"/>
      <c r="C4073" s="72"/>
      <c r="D4073" s="72"/>
    </row>
    <row r="4074" spans="2:4" ht="12.75" x14ac:dyDescent="0.2">
      <c r="B4074" s="72"/>
      <c r="C4074" s="72"/>
      <c r="D4074" s="72"/>
    </row>
    <row r="4075" spans="2:4" ht="12.75" x14ac:dyDescent="0.2">
      <c r="B4075" s="72"/>
      <c r="C4075" s="72"/>
      <c r="D4075" s="72"/>
    </row>
    <row r="4076" spans="2:4" ht="12.75" x14ac:dyDescent="0.2">
      <c r="B4076" s="72"/>
      <c r="C4076" s="72"/>
      <c r="D4076" s="72"/>
    </row>
    <row r="4077" spans="2:4" ht="12.75" x14ac:dyDescent="0.2">
      <c r="B4077" s="72"/>
      <c r="C4077" s="72"/>
      <c r="D4077" s="72"/>
    </row>
    <row r="4078" spans="2:4" ht="12.75" x14ac:dyDescent="0.2">
      <c r="B4078" s="72"/>
      <c r="C4078" s="72"/>
      <c r="D4078" s="72"/>
    </row>
    <row r="4079" spans="2:4" ht="12.75" x14ac:dyDescent="0.2">
      <c r="B4079" s="72"/>
      <c r="C4079" s="72"/>
      <c r="D4079" s="72"/>
    </row>
    <row r="4080" spans="2:4" ht="12.75" x14ac:dyDescent="0.2">
      <c r="B4080" s="72"/>
      <c r="C4080" s="72"/>
      <c r="D4080" s="72"/>
    </row>
    <row r="4081" spans="2:4" ht="12.75" x14ac:dyDescent="0.2">
      <c r="B4081" s="72"/>
      <c r="C4081" s="72"/>
      <c r="D4081" s="72"/>
    </row>
    <row r="4082" spans="2:4" ht="12.75" x14ac:dyDescent="0.2">
      <c r="B4082" s="72"/>
      <c r="C4082" s="72"/>
      <c r="D4082" s="72"/>
    </row>
    <row r="4083" spans="2:4" ht="12.75" x14ac:dyDescent="0.2">
      <c r="B4083" s="72"/>
      <c r="C4083" s="72"/>
      <c r="D4083" s="72"/>
    </row>
    <row r="4084" spans="2:4" ht="12.75" x14ac:dyDescent="0.2">
      <c r="B4084" s="72"/>
      <c r="C4084" s="72"/>
      <c r="D4084" s="72"/>
    </row>
    <row r="4085" spans="2:4" ht="12.75" x14ac:dyDescent="0.2">
      <c r="B4085" s="72"/>
      <c r="C4085" s="72"/>
      <c r="D4085" s="72"/>
    </row>
    <row r="4086" spans="2:4" ht="12.75" x14ac:dyDescent="0.2">
      <c r="B4086" s="72"/>
      <c r="C4086" s="72"/>
      <c r="D4086" s="72"/>
    </row>
    <row r="4087" spans="2:4" ht="12.75" x14ac:dyDescent="0.2">
      <c r="B4087" s="72"/>
      <c r="C4087" s="72"/>
      <c r="D4087" s="72"/>
    </row>
    <row r="4088" spans="2:4" ht="12.75" x14ac:dyDescent="0.2">
      <c r="B4088" s="72"/>
      <c r="C4088" s="72"/>
      <c r="D4088" s="72"/>
    </row>
    <row r="4089" spans="2:4" ht="12.75" x14ac:dyDescent="0.2">
      <c r="B4089" s="72"/>
      <c r="C4089" s="72"/>
      <c r="D4089" s="72"/>
    </row>
    <row r="4090" spans="2:4" ht="12.75" x14ac:dyDescent="0.2">
      <c r="B4090" s="72"/>
      <c r="C4090" s="72"/>
      <c r="D4090" s="72"/>
    </row>
    <row r="4091" spans="2:4" ht="12.75" x14ac:dyDescent="0.2">
      <c r="B4091" s="72"/>
      <c r="C4091" s="72"/>
      <c r="D4091" s="72"/>
    </row>
    <row r="4092" spans="2:4" ht="12.75" x14ac:dyDescent="0.2">
      <c r="B4092" s="72"/>
      <c r="C4092" s="72"/>
      <c r="D4092" s="72"/>
    </row>
    <row r="4093" spans="2:4" ht="12.75" x14ac:dyDescent="0.2">
      <c r="B4093" s="72"/>
      <c r="C4093" s="72"/>
      <c r="D4093" s="72"/>
    </row>
    <row r="4094" spans="2:4" ht="12.75" x14ac:dyDescent="0.2">
      <c r="B4094" s="72"/>
      <c r="C4094" s="72"/>
      <c r="D4094" s="72"/>
    </row>
    <row r="4095" spans="2:4" ht="12.75" x14ac:dyDescent="0.2">
      <c r="B4095" s="72"/>
      <c r="C4095" s="72"/>
      <c r="D4095" s="72"/>
    </row>
    <row r="4096" spans="2:4" ht="12.75" x14ac:dyDescent="0.2">
      <c r="B4096" s="72"/>
      <c r="C4096" s="72"/>
      <c r="D4096" s="72"/>
    </row>
    <row r="4097" spans="2:4" ht="12.75" x14ac:dyDescent="0.2">
      <c r="B4097" s="72"/>
      <c r="C4097" s="72"/>
      <c r="D4097" s="72"/>
    </row>
    <row r="4098" spans="2:4" ht="12.75" x14ac:dyDescent="0.2">
      <c r="B4098" s="72"/>
      <c r="C4098" s="72"/>
      <c r="D4098" s="72"/>
    </row>
    <row r="4099" spans="2:4" ht="12.75" x14ac:dyDescent="0.2">
      <c r="B4099" s="72"/>
      <c r="C4099" s="72"/>
      <c r="D4099" s="72"/>
    </row>
    <row r="4100" spans="2:4" ht="12.75" x14ac:dyDescent="0.2">
      <c r="B4100" s="72"/>
      <c r="C4100" s="72"/>
      <c r="D4100" s="72"/>
    </row>
    <row r="4101" spans="2:4" ht="12.75" x14ac:dyDescent="0.2">
      <c r="B4101" s="72"/>
      <c r="C4101" s="72"/>
      <c r="D4101" s="72"/>
    </row>
    <row r="4102" spans="2:4" ht="12.75" x14ac:dyDescent="0.2">
      <c r="B4102" s="72"/>
      <c r="C4102" s="72"/>
      <c r="D4102" s="72"/>
    </row>
    <row r="4103" spans="2:4" ht="12.75" x14ac:dyDescent="0.2">
      <c r="B4103" s="72"/>
      <c r="C4103" s="72"/>
      <c r="D4103" s="72"/>
    </row>
    <row r="4104" spans="2:4" ht="12.75" x14ac:dyDescent="0.2">
      <c r="B4104" s="72"/>
      <c r="C4104" s="72"/>
      <c r="D4104" s="72"/>
    </row>
    <row r="4105" spans="2:4" ht="12.75" x14ac:dyDescent="0.2">
      <c r="B4105" s="72"/>
      <c r="C4105" s="72"/>
      <c r="D4105" s="72"/>
    </row>
    <row r="4106" spans="2:4" ht="12.75" x14ac:dyDescent="0.2">
      <c r="B4106" s="72"/>
      <c r="C4106" s="72"/>
      <c r="D4106" s="72"/>
    </row>
    <row r="4107" spans="2:4" ht="12.75" x14ac:dyDescent="0.2">
      <c r="B4107" s="72"/>
      <c r="C4107" s="72"/>
      <c r="D4107" s="72"/>
    </row>
    <row r="4108" spans="2:4" ht="12.75" x14ac:dyDescent="0.2">
      <c r="B4108" s="72"/>
      <c r="C4108" s="72"/>
      <c r="D4108" s="72"/>
    </row>
    <row r="4109" spans="2:4" ht="12.75" x14ac:dyDescent="0.2">
      <c r="B4109" s="72"/>
      <c r="C4109" s="72"/>
      <c r="D4109" s="72"/>
    </row>
    <row r="4110" spans="2:4" ht="12.75" x14ac:dyDescent="0.2">
      <c r="B4110" s="72"/>
      <c r="C4110" s="72"/>
      <c r="D4110" s="72"/>
    </row>
    <row r="4111" spans="2:4" ht="12.75" x14ac:dyDescent="0.2">
      <c r="B4111" s="72"/>
      <c r="C4111" s="72"/>
      <c r="D4111" s="72"/>
    </row>
    <row r="4112" spans="2:4" ht="12.75" x14ac:dyDescent="0.2">
      <c r="B4112" s="72"/>
      <c r="C4112" s="72"/>
      <c r="D4112" s="72"/>
    </row>
    <row r="4113" spans="2:4" ht="12.75" x14ac:dyDescent="0.2">
      <c r="B4113" s="72"/>
      <c r="C4113" s="72"/>
      <c r="D4113" s="72"/>
    </row>
    <row r="4114" spans="2:4" ht="12.75" x14ac:dyDescent="0.2">
      <c r="B4114" s="72"/>
      <c r="C4114" s="72"/>
      <c r="D4114" s="72"/>
    </row>
    <row r="4115" spans="2:4" ht="12.75" x14ac:dyDescent="0.2">
      <c r="B4115" s="72"/>
      <c r="C4115" s="72"/>
      <c r="D4115" s="72"/>
    </row>
    <row r="4116" spans="2:4" ht="12.75" x14ac:dyDescent="0.2">
      <c r="B4116" s="72"/>
      <c r="C4116" s="72"/>
      <c r="D4116" s="72"/>
    </row>
    <row r="4117" spans="2:4" ht="12.75" x14ac:dyDescent="0.2">
      <c r="B4117" s="72"/>
      <c r="C4117" s="72"/>
      <c r="D4117" s="72"/>
    </row>
    <row r="4118" spans="2:4" ht="12.75" x14ac:dyDescent="0.2">
      <c r="B4118" s="72"/>
      <c r="C4118" s="72"/>
      <c r="D4118" s="72"/>
    </row>
    <row r="4119" spans="2:4" ht="12.75" x14ac:dyDescent="0.2">
      <c r="B4119" s="72"/>
      <c r="C4119" s="72"/>
      <c r="D4119" s="72"/>
    </row>
    <row r="4120" spans="2:4" ht="12.75" x14ac:dyDescent="0.2">
      <c r="B4120" s="72"/>
      <c r="C4120" s="72"/>
      <c r="D4120" s="72"/>
    </row>
    <row r="4121" spans="2:4" ht="12.75" x14ac:dyDescent="0.2">
      <c r="B4121" s="72"/>
      <c r="C4121" s="72"/>
      <c r="D4121" s="72"/>
    </row>
    <row r="4122" spans="2:4" ht="12.75" x14ac:dyDescent="0.2">
      <c r="B4122" s="72"/>
      <c r="C4122" s="72"/>
      <c r="D4122" s="72"/>
    </row>
    <row r="4123" spans="2:4" ht="12.75" x14ac:dyDescent="0.2">
      <c r="B4123" s="72"/>
      <c r="C4123" s="72"/>
      <c r="D4123" s="72"/>
    </row>
    <row r="4124" spans="2:4" ht="12.75" x14ac:dyDescent="0.2">
      <c r="B4124" s="72"/>
      <c r="C4124" s="72"/>
      <c r="D4124" s="72"/>
    </row>
    <row r="4125" spans="2:4" ht="12.75" x14ac:dyDescent="0.2">
      <c r="B4125" s="72"/>
      <c r="C4125" s="72"/>
      <c r="D4125" s="72"/>
    </row>
    <row r="4126" spans="2:4" ht="12.75" x14ac:dyDescent="0.2">
      <c r="B4126" s="72"/>
      <c r="C4126" s="72"/>
      <c r="D4126" s="72"/>
    </row>
    <row r="4127" spans="2:4" ht="12.75" x14ac:dyDescent="0.2">
      <c r="B4127" s="72"/>
      <c r="C4127" s="72"/>
      <c r="D4127" s="72"/>
    </row>
    <row r="4128" spans="2:4" ht="12.75" x14ac:dyDescent="0.2">
      <c r="B4128" s="72"/>
      <c r="C4128" s="72"/>
      <c r="D4128" s="72"/>
    </row>
    <row r="4129" spans="2:4" ht="12.75" x14ac:dyDescent="0.2">
      <c r="B4129" s="72"/>
      <c r="C4129" s="72"/>
      <c r="D4129" s="72"/>
    </row>
    <row r="4130" spans="2:4" ht="12.75" x14ac:dyDescent="0.2">
      <c r="B4130" s="72"/>
      <c r="C4130" s="72"/>
      <c r="D4130" s="72"/>
    </row>
    <row r="4131" spans="2:4" ht="12.75" x14ac:dyDescent="0.2">
      <c r="B4131" s="72"/>
      <c r="C4131" s="72"/>
      <c r="D4131" s="72"/>
    </row>
    <row r="4132" spans="2:4" ht="12.75" x14ac:dyDescent="0.2">
      <c r="B4132" s="72"/>
      <c r="C4132" s="72"/>
      <c r="D4132" s="72"/>
    </row>
    <row r="4133" spans="2:4" ht="12.75" x14ac:dyDescent="0.2">
      <c r="B4133" s="72"/>
      <c r="C4133" s="72"/>
      <c r="D4133" s="72"/>
    </row>
    <row r="4134" spans="2:4" ht="12.75" x14ac:dyDescent="0.2">
      <c r="B4134" s="72"/>
      <c r="C4134" s="72"/>
      <c r="D4134" s="72"/>
    </row>
    <row r="4135" spans="2:4" ht="12.75" x14ac:dyDescent="0.2">
      <c r="B4135" s="72"/>
      <c r="C4135" s="72"/>
      <c r="D4135" s="72"/>
    </row>
    <row r="4136" spans="2:4" ht="12.75" x14ac:dyDescent="0.2">
      <c r="B4136" s="72"/>
      <c r="C4136" s="72"/>
      <c r="D4136" s="72"/>
    </row>
    <row r="4137" spans="2:4" ht="12.75" x14ac:dyDescent="0.2">
      <c r="B4137" s="72"/>
      <c r="C4137" s="72"/>
      <c r="D4137" s="72"/>
    </row>
    <row r="4138" spans="2:4" ht="12.75" x14ac:dyDescent="0.2">
      <c r="B4138" s="72"/>
      <c r="C4138" s="72"/>
      <c r="D4138" s="72"/>
    </row>
    <row r="4139" spans="2:4" ht="12.75" x14ac:dyDescent="0.2">
      <c r="B4139" s="72"/>
      <c r="C4139" s="72"/>
      <c r="D4139" s="72"/>
    </row>
    <row r="4140" spans="2:4" ht="12.75" x14ac:dyDescent="0.2">
      <c r="B4140" s="72"/>
      <c r="C4140" s="72"/>
      <c r="D4140" s="72"/>
    </row>
    <row r="4141" spans="2:4" ht="12.75" x14ac:dyDescent="0.2">
      <c r="B4141" s="72"/>
      <c r="C4141" s="72"/>
      <c r="D4141" s="72"/>
    </row>
    <row r="4142" spans="2:4" ht="12.75" x14ac:dyDescent="0.2">
      <c r="B4142" s="72"/>
      <c r="C4142" s="72"/>
      <c r="D4142" s="72"/>
    </row>
    <row r="4143" spans="2:4" ht="12.75" x14ac:dyDescent="0.2">
      <c r="B4143" s="72"/>
      <c r="C4143" s="72"/>
      <c r="D4143" s="72"/>
    </row>
    <row r="4144" spans="2:4" ht="12.75" x14ac:dyDescent="0.2">
      <c r="B4144" s="72"/>
      <c r="C4144" s="72"/>
      <c r="D4144" s="72"/>
    </row>
    <row r="4145" spans="2:4" ht="12.75" x14ac:dyDescent="0.2">
      <c r="B4145" s="72"/>
      <c r="C4145" s="72"/>
      <c r="D4145" s="72"/>
    </row>
    <row r="4146" spans="2:4" ht="12.75" x14ac:dyDescent="0.2">
      <c r="B4146" s="72"/>
      <c r="C4146" s="72"/>
      <c r="D4146" s="72"/>
    </row>
    <row r="4147" spans="2:4" ht="12.75" x14ac:dyDescent="0.2">
      <c r="B4147" s="72"/>
      <c r="C4147" s="72"/>
      <c r="D4147" s="72"/>
    </row>
    <row r="4148" spans="2:4" ht="12.75" x14ac:dyDescent="0.2">
      <c r="B4148" s="72"/>
      <c r="C4148" s="72"/>
      <c r="D4148" s="72"/>
    </row>
    <row r="4149" spans="2:4" ht="12.75" x14ac:dyDescent="0.2">
      <c r="B4149" s="72"/>
      <c r="C4149" s="72"/>
      <c r="D4149" s="72"/>
    </row>
    <row r="4150" spans="2:4" ht="12.75" x14ac:dyDescent="0.2">
      <c r="B4150" s="72"/>
      <c r="C4150" s="72"/>
      <c r="D4150" s="72"/>
    </row>
    <row r="4151" spans="2:4" ht="12.75" x14ac:dyDescent="0.2">
      <c r="B4151" s="72"/>
      <c r="C4151" s="72"/>
      <c r="D4151" s="72"/>
    </row>
    <row r="4152" spans="2:4" ht="12.75" x14ac:dyDescent="0.2">
      <c r="B4152" s="72"/>
      <c r="C4152" s="72"/>
      <c r="D4152" s="72"/>
    </row>
    <row r="4153" spans="2:4" ht="12.75" x14ac:dyDescent="0.2">
      <c r="B4153" s="72"/>
      <c r="C4153" s="72"/>
      <c r="D4153" s="72"/>
    </row>
    <row r="4154" spans="2:4" ht="12.75" x14ac:dyDescent="0.2">
      <c r="B4154" s="72"/>
      <c r="C4154" s="72"/>
      <c r="D4154" s="72"/>
    </row>
    <row r="4155" spans="2:4" ht="12.75" x14ac:dyDescent="0.2">
      <c r="B4155" s="72"/>
      <c r="C4155" s="72"/>
      <c r="D4155" s="72"/>
    </row>
    <row r="4156" spans="2:4" ht="12.75" x14ac:dyDescent="0.2">
      <c r="B4156" s="72"/>
      <c r="C4156" s="72"/>
      <c r="D4156" s="72"/>
    </row>
    <row r="4157" spans="2:4" ht="12.75" x14ac:dyDescent="0.2">
      <c r="B4157" s="72"/>
      <c r="C4157" s="72"/>
      <c r="D4157" s="72"/>
    </row>
    <row r="4158" spans="2:4" ht="12.75" x14ac:dyDescent="0.2">
      <c r="B4158" s="72"/>
      <c r="C4158" s="72"/>
      <c r="D4158" s="72"/>
    </row>
    <row r="4159" spans="2:4" ht="12.75" x14ac:dyDescent="0.2">
      <c r="B4159" s="72"/>
      <c r="C4159" s="72"/>
      <c r="D4159" s="72"/>
    </row>
    <row r="4160" spans="2:4" ht="12.75" x14ac:dyDescent="0.2">
      <c r="B4160" s="72"/>
      <c r="C4160" s="72"/>
      <c r="D4160" s="72"/>
    </row>
    <row r="4161" spans="2:4" ht="12.75" x14ac:dyDescent="0.2">
      <c r="B4161" s="72"/>
      <c r="C4161" s="72"/>
      <c r="D4161" s="72"/>
    </row>
    <row r="4162" spans="2:4" ht="12.75" x14ac:dyDescent="0.2">
      <c r="B4162" s="72"/>
      <c r="C4162" s="72"/>
      <c r="D4162" s="72"/>
    </row>
    <row r="4163" spans="2:4" ht="12.75" x14ac:dyDescent="0.2">
      <c r="B4163" s="72"/>
      <c r="C4163" s="72"/>
      <c r="D4163" s="72"/>
    </row>
    <row r="4164" spans="2:4" ht="12.75" x14ac:dyDescent="0.2">
      <c r="B4164" s="72"/>
      <c r="C4164" s="72"/>
      <c r="D4164" s="72"/>
    </row>
    <row r="4165" spans="2:4" ht="12.75" x14ac:dyDescent="0.2">
      <c r="B4165" s="72"/>
      <c r="C4165" s="72"/>
      <c r="D4165" s="72"/>
    </row>
    <row r="4166" spans="2:4" ht="12.75" x14ac:dyDescent="0.2">
      <c r="B4166" s="72"/>
      <c r="C4166" s="72"/>
      <c r="D4166" s="72"/>
    </row>
    <row r="4167" spans="2:4" ht="12.75" x14ac:dyDescent="0.2">
      <c r="B4167" s="72"/>
      <c r="C4167" s="72"/>
      <c r="D4167" s="72"/>
    </row>
    <row r="4168" spans="2:4" ht="12.75" x14ac:dyDescent="0.2">
      <c r="B4168" s="72"/>
      <c r="C4168" s="72"/>
      <c r="D4168" s="72"/>
    </row>
  </sheetData>
  <sheetProtection algorithmName="SHA-512" hashValue="qyt52zEhguUHYvHxyfdfMvbFMhqQjPax6L/DGeFuXUQ8eFX1xlg9GN4hQiGz/Te5ypsWNtCTow9kcnQGkvZwhQ==" saltValue="bXRSeNCEvNYe0dL/Qvrgvw==" spinCount="100000" sheet="1" selectLockedCells="1"/>
  <dataConsolidate/>
  <mergeCells count="345">
    <mergeCell ref="E156:Q156"/>
    <mergeCell ref="E157:Q157"/>
    <mergeCell ref="D154:E154"/>
    <mergeCell ref="D144:E144"/>
    <mergeCell ref="F144:G144"/>
    <mergeCell ref="H142:I142"/>
    <mergeCell ref="J142:K142"/>
    <mergeCell ref="D143:E143"/>
    <mergeCell ref="H144:I144"/>
    <mergeCell ref="D145:E145"/>
    <mergeCell ref="F145:G145"/>
    <mergeCell ref="H145:I145"/>
    <mergeCell ref="E159:F159"/>
    <mergeCell ref="N120:P120"/>
    <mergeCell ref="D146:E146"/>
    <mergeCell ref="F146:G146"/>
    <mergeCell ref="H146:I146"/>
    <mergeCell ref="I147:K147"/>
    <mergeCell ref="D153:E153"/>
    <mergeCell ref="D135:E135"/>
    <mergeCell ref="H135:I135"/>
    <mergeCell ref="F142:G142"/>
    <mergeCell ref="D132:E132"/>
    <mergeCell ref="F132:G132"/>
    <mergeCell ref="H132:I132"/>
    <mergeCell ref="D133:E133"/>
    <mergeCell ref="I136:K136"/>
    <mergeCell ref="B142:E142"/>
    <mergeCell ref="B131:E131"/>
    <mergeCell ref="F131:G131"/>
    <mergeCell ref="F143:G143"/>
    <mergeCell ref="H143:I143"/>
    <mergeCell ref="F133:G133"/>
    <mergeCell ref="H133:I133"/>
    <mergeCell ref="D134:E134"/>
    <mergeCell ref="F134:G134"/>
    <mergeCell ref="H134:I134"/>
    <mergeCell ref="F135:G135"/>
    <mergeCell ref="H131:I131"/>
    <mergeCell ref="J131:K131"/>
    <mergeCell ref="F115:G115"/>
    <mergeCell ref="A113:B113"/>
    <mergeCell ref="F113:G113"/>
    <mergeCell ref="H113:I113"/>
    <mergeCell ref="A114:B114"/>
    <mergeCell ref="F114:G114"/>
    <mergeCell ref="H114:I114"/>
    <mergeCell ref="I125:O126"/>
    <mergeCell ref="A115:B115"/>
    <mergeCell ref="H115:I115"/>
    <mergeCell ref="A116:B116"/>
    <mergeCell ref="F116:G116"/>
    <mergeCell ref="H116:I116"/>
    <mergeCell ref="F117:G117"/>
    <mergeCell ref="A111:B111"/>
    <mergeCell ref="F111:G111"/>
    <mergeCell ref="H111:I111"/>
    <mergeCell ref="A112:B112"/>
    <mergeCell ref="F112:G112"/>
    <mergeCell ref="H112:I112"/>
    <mergeCell ref="A109:B109"/>
    <mergeCell ref="F109:G109"/>
    <mergeCell ref="H109:I109"/>
    <mergeCell ref="A110:B110"/>
    <mergeCell ref="F110:G110"/>
    <mergeCell ref="H110:I110"/>
    <mergeCell ref="A107:B107"/>
    <mergeCell ref="F107:G107"/>
    <mergeCell ref="H107:I107"/>
    <mergeCell ref="A108:B108"/>
    <mergeCell ref="F108:G108"/>
    <mergeCell ref="H108:I108"/>
    <mergeCell ref="A105:B105"/>
    <mergeCell ref="F105:G105"/>
    <mergeCell ref="H105:I105"/>
    <mergeCell ref="A106:B106"/>
    <mergeCell ref="F106:G106"/>
    <mergeCell ref="H106:I106"/>
    <mergeCell ref="O89:P89"/>
    <mergeCell ref="A103:B103"/>
    <mergeCell ref="C103:E103"/>
    <mergeCell ref="H103:I103"/>
    <mergeCell ref="A104:B104"/>
    <mergeCell ref="H104:I104"/>
    <mergeCell ref="A88:C88"/>
    <mergeCell ref="E88:F88"/>
    <mergeCell ref="G88:H88"/>
    <mergeCell ref="I88:J88"/>
    <mergeCell ref="L88:N88"/>
    <mergeCell ref="O88:P88"/>
    <mergeCell ref="J100:O101"/>
    <mergeCell ref="A87:C87"/>
    <mergeCell ref="E87:F87"/>
    <mergeCell ref="G87:H87"/>
    <mergeCell ref="I87:J87"/>
    <mergeCell ref="L87:N87"/>
    <mergeCell ref="O87:P87"/>
    <mergeCell ref="A86:C86"/>
    <mergeCell ref="E86:F86"/>
    <mergeCell ref="G86:H86"/>
    <mergeCell ref="I86:J86"/>
    <mergeCell ref="L86:N86"/>
    <mergeCell ref="O86:P86"/>
    <mergeCell ref="A85:C85"/>
    <mergeCell ref="E85:F85"/>
    <mergeCell ref="G85:H85"/>
    <mergeCell ref="I85:J85"/>
    <mergeCell ref="L85:N85"/>
    <mergeCell ref="O85:P85"/>
    <mergeCell ref="A84:C84"/>
    <mergeCell ref="E84:F84"/>
    <mergeCell ref="G84:H84"/>
    <mergeCell ref="I84:J84"/>
    <mergeCell ref="L84:N84"/>
    <mergeCell ref="O84:P84"/>
    <mergeCell ref="A83:C83"/>
    <mergeCell ref="E83:F83"/>
    <mergeCell ref="G83:H83"/>
    <mergeCell ref="I83:J83"/>
    <mergeCell ref="L83:N83"/>
    <mergeCell ref="O83:P83"/>
    <mergeCell ref="A82:C82"/>
    <mergeCell ref="E82:F82"/>
    <mergeCell ref="G82:H82"/>
    <mergeCell ref="I82:J82"/>
    <mergeCell ref="L82:N82"/>
    <mergeCell ref="O82:P82"/>
    <mergeCell ref="O80:P80"/>
    <mergeCell ref="A81:C81"/>
    <mergeCell ref="E81:F81"/>
    <mergeCell ref="G81:H81"/>
    <mergeCell ref="I81:J81"/>
    <mergeCell ref="L81:N81"/>
    <mergeCell ref="O81:P81"/>
    <mergeCell ref="L80:N80"/>
    <mergeCell ref="A79:C79"/>
    <mergeCell ref="E79:F79"/>
    <mergeCell ref="G79:H79"/>
    <mergeCell ref="I79:J79"/>
    <mergeCell ref="A80:C80"/>
    <mergeCell ref="E80:F80"/>
    <mergeCell ref="G80:H80"/>
    <mergeCell ref="I80:J80"/>
    <mergeCell ref="L79:N79"/>
    <mergeCell ref="P69:Q69"/>
    <mergeCell ref="A71:Q71"/>
    <mergeCell ref="C77:D77"/>
    <mergeCell ref="A78:C78"/>
    <mergeCell ref="E78:F78"/>
    <mergeCell ref="G78:H78"/>
    <mergeCell ref="I78:K78"/>
    <mergeCell ref="L78:N78"/>
    <mergeCell ref="A75:Q76"/>
    <mergeCell ref="B68:C68"/>
    <mergeCell ref="E68:F68"/>
    <mergeCell ref="G68:H68"/>
    <mergeCell ref="I68:J68"/>
    <mergeCell ref="M68:O68"/>
    <mergeCell ref="P68:Q68"/>
    <mergeCell ref="B67:C67"/>
    <mergeCell ref="E67:F67"/>
    <mergeCell ref="G67:H67"/>
    <mergeCell ref="I67:J67"/>
    <mergeCell ref="M67:O67"/>
    <mergeCell ref="P67:Q67"/>
    <mergeCell ref="B66:C66"/>
    <mergeCell ref="E66:F66"/>
    <mergeCell ref="G66:H66"/>
    <mergeCell ref="I66:J66"/>
    <mergeCell ref="M66:O66"/>
    <mergeCell ref="P66:Q66"/>
    <mergeCell ref="B65:C65"/>
    <mergeCell ref="E65:F65"/>
    <mergeCell ref="G65:H65"/>
    <mergeCell ref="I65:J65"/>
    <mergeCell ref="M65:O65"/>
    <mergeCell ref="P65:Q65"/>
    <mergeCell ref="B64:C64"/>
    <mergeCell ref="E64:F64"/>
    <mergeCell ref="G64:H64"/>
    <mergeCell ref="I64:J64"/>
    <mergeCell ref="M64:O64"/>
    <mergeCell ref="P64:Q64"/>
    <mergeCell ref="B63:C63"/>
    <mergeCell ref="E63:F63"/>
    <mergeCell ref="G63:H63"/>
    <mergeCell ref="I63:J63"/>
    <mergeCell ref="M63:O63"/>
    <mergeCell ref="P63:Q63"/>
    <mergeCell ref="B62:C62"/>
    <mergeCell ref="E62:F62"/>
    <mergeCell ref="G62:H62"/>
    <mergeCell ref="I62:J62"/>
    <mergeCell ref="M62:O62"/>
    <mergeCell ref="P62:Q62"/>
    <mergeCell ref="B61:C61"/>
    <mergeCell ref="E61:F61"/>
    <mergeCell ref="G61:H61"/>
    <mergeCell ref="I61:J61"/>
    <mergeCell ref="M61:O61"/>
    <mergeCell ref="P61:Q61"/>
    <mergeCell ref="B60:C60"/>
    <mergeCell ref="E60:F60"/>
    <mergeCell ref="G60:H60"/>
    <mergeCell ref="I60:J60"/>
    <mergeCell ref="M60:O60"/>
    <mergeCell ref="P60:Q60"/>
    <mergeCell ref="B59:C59"/>
    <mergeCell ref="E59:F59"/>
    <mergeCell ref="G59:H59"/>
    <mergeCell ref="I59:J59"/>
    <mergeCell ref="M59:O59"/>
    <mergeCell ref="P59:Q59"/>
    <mergeCell ref="B58:C58"/>
    <mergeCell ref="E58:F58"/>
    <mergeCell ref="G58:H58"/>
    <mergeCell ref="I58:J58"/>
    <mergeCell ref="M58:O58"/>
    <mergeCell ref="P58:Q58"/>
    <mergeCell ref="B57:C57"/>
    <mergeCell ref="E57:F57"/>
    <mergeCell ref="G57:H57"/>
    <mergeCell ref="I57:J57"/>
    <mergeCell ref="M57:O57"/>
    <mergeCell ref="P57:Q57"/>
    <mergeCell ref="B56:C56"/>
    <mergeCell ref="E56:F56"/>
    <mergeCell ref="G56:H56"/>
    <mergeCell ref="I56:J56"/>
    <mergeCell ref="M56:O56"/>
    <mergeCell ref="P56:Q56"/>
    <mergeCell ref="B55:C55"/>
    <mergeCell ref="E55:F55"/>
    <mergeCell ref="G55:H55"/>
    <mergeCell ref="I55:J55"/>
    <mergeCell ref="M55:O55"/>
    <mergeCell ref="P55:Q55"/>
    <mergeCell ref="B54:C54"/>
    <mergeCell ref="E54:F54"/>
    <mergeCell ref="G54:H54"/>
    <mergeCell ref="I54:J54"/>
    <mergeCell ref="M54:O54"/>
    <mergeCell ref="P54:Q54"/>
    <mergeCell ref="B53:C53"/>
    <mergeCell ref="E53:F53"/>
    <mergeCell ref="G53:H53"/>
    <mergeCell ref="I53:J53"/>
    <mergeCell ref="M53:O53"/>
    <mergeCell ref="P53:Q53"/>
    <mergeCell ref="A52:C52"/>
    <mergeCell ref="D52:F52"/>
    <mergeCell ref="G52:H52"/>
    <mergeCell ref="I52:J52"/>
    <mergeCell ref="K52:L52"/>
    <mergeCell ref="P52:Q52"/>
    <mergeCell ref="A44:D44"/>
    <mergeCell ref="E44:G44"/>
    <mergeCell ref="H44:I44"/>
    <mergeCell ref="A45:D45"/>
    <mergeCell ref="E45:G45"/>
    <mergeCell ref="A46:D46"/>
    <mergeCell ref="E46:G46"/>
    <mergeCell ref="A38:D38"/>
    <mergeCell ref="E38:G38"/>
    <mergeCell ref="H38:I38"/>
    <mergeCell ref="A39:D39"/>
    <mergeCell ref="E39:G39"/>
    <mergeCell ref="H39:I39"/>
    <mergeCell ref="S31:X33"/>
    <mergeCell ref="J33:L33"/>
    <mergeCell ref="A37:D37"/>
    <mergeCell ref="E37:G37"/>
    <mergeCell ref="H37:J37"/>
    <mergeCell ref="G32:H32"/>
    <mergeCell ref="I32:J32"/>
    <mergeCell ref="L34:N34"/>
    <mergeCell ref="B30:C30"/>
    <mergeCell ref="E30:F30"/>
    <mergeCell ref="G30:H30"/>
    <mergeCell ref="I30:J30"/>
    <mergeCell ref="N30:O30"/>
    <mergeCell ref="B31:C31"/>
    <mergeCell ref="E31:F31"/>
    <mergeCell ref="G31:H31"/>
    <mergeCell ref="I31:J31"/>
    <mergeCell ref="N31:O31"/>
    <mergeCell ref="S28:X29"/>
    <mergeCell ref="B29:C29"/>
    <mergeCell ref="E29:F29"/>
    <mergeCell ref="G29:H29"/>
    <mergeCell ref="I29:J29"/>
    <mergeCell ref="N29:O29"/>
    <mergeCell ref="G28:H28"/>
    <mergeCell ref="I28:J28"/>
    <mergeCell ref="B26:C26"/>
    <mergeCell ref="E26:F26"/>
    <mergeCell ref="G26:H26"/>
    <mergeCell ref="I26:J26"/>
    <mergeCell ref="N26:O26"/>
    <mergeCell ref="B27:C27"/>
    <mergeCell ref="E27:F27"/>
    <mergeCell ref="G27:H27"/>
    <mergeCell ref="I27:J27"/>
    <mergeCell ref="N27:O27"/>
    <mergeCell ref="B24:C24"/>
    <mergeCell ref="E24:F24"/>
    <mergeCell ref="G24:H24"/>
    <mergeCell ref="I24:J24"/>
    <mergeCell ref="N24:O24"/>
    <mergeCell ref="B25:C25"/>
    <mergeCell ref="E25:F25"/>
    <mergeCell ref="G25:H25"/>
    <mergeCell ref="I25:J25"/>
    <mergeCell ref="N25:O25"/>
    <mergeCell ref="E17:H17"/>
    <mergeCell ref="J17:K17"/>
    <mergeCell ref="P17:Q17"/>
    <mergeCell ref="S17:U17"/>
    <mergeCell ref="A23:C23"/>
    <mergeCell ref="D23:F23"/>
    <mergeCell ref="G23:H23"/>
    <mergeCell ref="I23:J23"/>
    <mergeCell ref="K23:L23"/>
    <mergeCell ref="N23:O23"/>
    <mergeCell ref="D11:E11"/>
    <mergeCell ref="L12:Q13"/>
    <mergeCell ref="I13:J13"/>
    <mergeCell ref="S13:U13"/>
    <mergeCell ref="I14:J14"/>
    <mergeCell ref="L15:Q16"/>
    <mergeCell ref="L8:Q8"/>
    <mergeCell ref="D9:E9"/>
    <mergeCell ref="L9:Q9"/>
    <mergeCell ref="S9:U9"/>
    <mergeCell ref="D10:E10"/>
    <mergeCell ref="L10:Q10"/>
    <mergeCell ref="S1:U1"/>
    <mergeCell ref="S2:U2"/>
    <mergeCell ref="L5:Q5"/>
    <mergeCell ref="D6:H6"/>
    <mergeCell ref="L6:Q6"/>
    <mergeCell ref="S6:U6"/>
    <mergeCell ref="D7:E7"/>
    <mergeCell ref="L7:Q7"/>
    <mergeCell ref="D8:E8"/>
  </mergeCells>
  <dataValidations count="5">
    <dataValidation type="list" allowBlank="1" showInputMessage="1" showErrorMessage="1" error="Y for Yes, N for No" prompt="Y or N" sqref="Q101" xr:uid="{00000000-0002-0000-0200-000000000000}">
      <formula1>"Y,N"</formula1>
    </dataValidation>
    <dataValidation type="list" showInputMessage="1" showErrorMessage="1" error="X or nothing" sqref="H153" xr:uid="{00000000-0002-0000-0200-000001000000}">
      <formula1>"X, ,"</formula1>
    </dataValidation>
    <dataValidation type="list" allowBlank="1" showInputMessage="1" showErrorMessage="1" sqref="D13" xr:uid="{00000000-0002-0000-0200-000002000000}">
      <formula1>"English,Deutsch"</formula1>
    </dataValidation>
    <dataValidation type="list" allowBlank="1" showInputMessage="1" showErrorMessage="1" prompt="Y or N" sqref="N11" xr:uid="{00000000-0002-0000-0200-000003000000}">
      <formula1>"Y,N"</formula1>
    </dataValidation>
    <dataValidation type="list" allowBlank="1" showInputMessage="1" showErrorMessage="1" error="only 1 , 4 , 6 or 8 possible" prompt="&lt;=4 , 6 , 8,10  or 12" sqref="G101" xr:uid="{00000000-0002-0000-0200-000004000000}">
      <formula1>"4,6,8,10,12"</formula1>
    </dataValidation>
  </dataValidations>
  <pageMargins left="0.70866141732283472" right="0.70866141732283472" top="0.78740157480314965" bottom="0.78740157480314965" header="0.31496062992125984" footer="0.31496062992125984"/>
  <pageSetup paperSize="9" scale="97" fitToHeight="2" orientation="portrait" r:id="rId1"/>
  <headerFooter>
    <oddFooter>&amp;L&amp;F&amp;CPage &amp;P / &amp;N&amp;R&amp;D</oddFooter>
  </headerFooter>
  <rowBreaks count="1" manualBreakCount="1">
    <brk id="90"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14"/>
  <sheetViews>
    <sheetView view="pageBreakPreview" topLeftCell="A85" zoomScale="120" zoomScaleNormal="100" zoomScaleSheetLayoutView="120" workbookViewId="0">
      <selection activeCell="E108" sqref="E108:Q108"/>
    </sheetView>
  </sheetViews>
  <sheetFormatPr baseColWidth="10" defaultColWidth="9.140625" defaultRowHeight="12" x14ac:dyDescent="0.2"/>
  <cols>
    <col min="1" max="1" width="5.28515625" style="1" customWidth="1"/>
    <col min="2" max="2" width="6.28515625" style="1" customWidth="1"/>
    <col min="3" max="4" width="5.85546875" style="1" customWidth="1"/>
    <col min="5" max="5" width="8.85546875" style="1" customWidth="1"/>
    <col min="6" max="6" width="5.7109375" style="1" customWidth="1"/>
    <col min="7" max="7" width="6.28515625" style="1" customWidth="1"/>
    <col min="8" max="8" width="6.5703125" style="1" customWidth="1"/>
    <col min="9" max="9" width="5.140625" style="1" customWidth="1"/>
    <col min="10" max="10" width="7.140625" style="1" customWidth="1"/>
    <col min="11" max="11" width="6.5703125" style="1" customWidth="1"/>
    <col min="12" max="12" width="4.42578125" style="1" customWidth="1"/>
    <col min="13" max="14" width="3.85546875" style="1" customWidth="1"/>
    <col min="15" max="15" width="4" style="1" customWidth="1"/>
    <col min="16" max="17" width="3.7109375" style="1" customWidth="1"/>
    <col min="18" max="16384" width="9.140625" style="1"/>
  </cols>
  <sheetData>
    <row r="1" spans="1:17" ht="20.25" x14ac:dyDescent="0.3">
      <c r="A1" s="76"/>
      <c r="B1" s="76"/>
      <c r="C1" s="76"/>
      <c r="D1" s="76"/>
      <c r="E1" s="76"/>
      <c r="F1" s="76"/>
      <c r="G1" s="76"/>
      <c r="H1" s="76"/>
      <c r="I1" s="76"/>
      <c r="J1" s="76"/>
      <c r="K1" s="76"/>
      <c r="L1" s="76"/>
      <c r="M1" s="76"/>
      <c r="N1" s="76"/>
      <c r="O1" s="76"/>
      <c r="P1" s="76"/>
      <c r="Q1" s="253" t="str">
        <f>IF($D$13="English","Test Report - Single Range &lt; 10 kg","Test Report - Einbereich &lt; 10 kg")</f>
        <v>Test Report - Single Range &lt; 10 kg</v>
      </c>
    </row>
    <row r="2" spans="1:17" x14ac:dyDescent="0.2">
      <c r="A2" s="76"/>
      <c r="B2" s="76"/>
      <c r="C2" s="76"/>
      <c r="D2" s="76"/>
      <c r="E2" s="76"/>
      <c r="F2" s="76"/>
      <c r="G2" s="76"/>
      <c r="H2" s="76"/>
      <c r="I2" s="76"/>
      <c r="J2" s="76"/>
      <c r="K2" s="76"/>
      <c r="L2" s="76"/>
      <c r="M2" s="76"/>
      <c r="N2" s="76"/>
      <c r="O2" s="76"/>
      <c r="P2" s="76"/>
      <c r="Q2" s="222"/>
    </row>
    <row r="3" spans="1:17" x14ac:dyDescent="0.2">
      <c r="A3" s="76"/>
      <c r="B3" s="76"/>
      <c r="C3" s="76"/>
      <c r="D3" s="76"/>
      <c r="E3" s="76"/>
      <c r="F3" s="76"/>
      <c r="G3" s="76"/>
      <c r="H3" s="76"/>
      <c r="I3" s="76"/>
      <c r="J3" s="98" t="str">
        <f>IF($D$13="English","Accuracy Class","Genauigkeitsklasse")</f>
        <v>Accuracy Class</v>
      </c>
      <c r="K3" s="76"/>
      <c r="L3" s="76"/>
      <c r="M3" s="97" t="s">
        <v>26</v>
      </c>
      <c r="N3" s="76"/>
      <c r="O3" s="222"/>
      <c r="P3" s="200"/>
      <c r="Q3" s="222"/>
    </row>
    <row r="4" spans="1:17" x14ac:dyDescent="0.2">
      <c r="A4" s="76"/>
      <c r="B4" s="76"/>
      <c r="C4" s="76"/>
      <c r="D4" s="200"/>
      <c r="E4" s="200"/>
      <c r="F4" s="200"/>
      <c r="G4" s="76"/>
      <c r="H4" s="76"/>
      <c r="I4" s="76"/>
      <c r="J4" s="76"/>
      <c r="K4" s="76"/>
      <c r="L4" s="76"/>
      <c r="M4" s="76"/>
      <c r="N4" s="76"/>
      <c r="O4" s="76"/>
      <c r="P4" s="77"/>
      <c r="Q4" s="76"/>
    </row>
    <row r="5" spans="1:17" ht="12.75" x14ac:dyDescent="0.2">
      <c r="A5" s="200"/>
      <c r="B5" s="76"/>
      <c r="C5" s="76"/>
      <c r="D5" s="76"/>
      <c r="E5" s="76"/>
      <c r="F5" s="76"/>
      <c r="G5" s="76"/>
      <c r="H5" s="76"/>
      <c r="I5" s="76"/>
      <c r="J5" s="76"/>
      <c r="K5" s="201" t="str">
        <f>IF($D$13="English","Test Date:","Testdatum")</f>
        <v>Test Date:</v>
      </c>
      <c r="L5" s="393"/>
      <c r="M5" s="394"/>
      <c r="N5" s="394"/>
      <c r="O5" s="394"/>
      <c r="P5" s="394"/>
      <c r="Q5" s="395"/>
    </row>
    <row r="6" spans="1:17" ht="12.75" x14ac:dyDescent="0.2">
      <c r="A6" s="76"/>
      <c r="B6" s="76"/>
      <c r="C6" s="201" t="str">
        <f>IF($D$13="English","Part No.:","Modell Nr.")</f>
        <v>Part No.:</v>
      </c>
      <c r="D6" s="396"/>
      <c r="E6" s="397"/>
      <c r="F6" s="397"/>
      <c r="G6" s="397"/>
      <c r="H6" s="398"/>
      <c r="I6" s="202"/>
      <c r="J6" s="202"/>
      <c r="K6" s="201" t="str">
        <f>IF($D$13="English","Test Officer:","RVO")</f>
        <v>Test Officer:</v>
      </c>
      <c r="L6" s="399"/>
      <c r="M6" s="400"/>
      <c r="N6" s="400"/>
      <c r="O6" s="400"/>
      <c r="P6" s="400"/>
      <c r="Q6" s="401"/>
    </row>
    <row r="7" spans="1:17" ht="12.75" x14ac:dyDescent="0.2">
      <c r="A7" s="76"/>
      <c r="B7" s="76"/>
      <c r="C7" s="77"/>
      <c r="D7" s="405"/>
      <c r="E7" s="406"/>
      <c r="F7" s="97"/>
      <c r="G7" s="202"/>
      <c r="H7" s="202"/>
      <c r="I7" s="202"/>
      <c r="J7" s="202"/>
      <c r="K7" s="201" t="str">
        <f>IF($D$13="English","Scale No.","Waagen S/N.")</f>
        <v>Scale No.</v>
      </c>
      <c r="L7" s="407"/>
      <c r="M7" s="408"/>
      <c r="N7" s="408"/>
      <c r="O7" s="408"/>
      <c r="P7" s="408"/>
      <c r="Q7" s="409"/>
    </row>
    <row r="8" spans="1:17" ht="12.75" x14ac:dyDescent="0.2">
      <c r="A8" s="76"/>
      <c r="B8" s="76"/>
      <c r="C8" s="180" t="s">
        <v>15</v>
      </c>
      <c r="D8" s="614"/>
      <c r="E8" s="615"/>
      <c r="F8" s="97" t="s">
        <v>10</v>
      </c>
      <c r="G8" s="202"/>
      <c r="H8" s="202"/>
      <c r="I8" s="202"/>
      <c r="J8" s="202"/>
      <c r="K8" s="201" t="str">
        <f>IF($D$13="English","Indicator S/N","Wägeelektronik S/N")</f>
        <v>Indicator S/N</v>
      </c>
      <c r="L8" s="399"/>
      <c r="M8" s="400"/>
      <c r="N8" s="400"/>
      <c r="O8" s="400"/>
      <c r="P8" s="400"/>
      <c r="Q8" s="401"/>
    </row>
    <row r="9" spans="1:17" ht="12.75" x14ac:dyDescent="0.2">
      <c r="A9" s="76"/>
      <c r="B9" s="76"/>
      <c r="C9" s="180" t="s">
        <v>19</v>
      </c>
      <c r="D9" s="614"/>
      <c r="E9" s="615"/>
      <c r="F9" s="97" t="s">
        <v>10</v>
      </c>
      <c r="G9" s="97"/>
      <c r="H9" s="76"/>
      <c r="I9" s="97"/>
      <c r="J9" s="76"/>
      <c r="K9" s="201" t="str">
        <f>IF($D$13="English","TAC(Type Approval Certificate) Indicator","Bauartzulassung Wägeelektronik")</f>
        <v>TAC(Type Approval Certificate) Indicator</v>
      </c>
      <c r="L9" s="399"/>
      <c r="M9" s="400"/>
      <c r="N9" s="400"/>
      <c r="O9" s="400"/>
      <c r="P9" s="400"/>
      <c r="Q9" s="401"/>
    </row>
    <row r="10" spans="1:17" ht="12.75" x14ac:dyDescent="0.2">
      <c r="A10" s="76"/>
      <c r="B10" s="76"/>
      <c r="C10" s="180"/>
      <c r="D10" s="203"/>
      <c r="E10" s="204"/>
      <c r="F10" s="97"/>
      <c r="G10" s="76"/>
      <c r="H10" s="76"/>
      <c r="I10" s="76"/>
      <c r="J10" s="76"/>
      <c r="K10" s="201" t="str">
        <f>IF($D$13="English","Firmware type and version:","Wägeelektronik Programm und Version")</f>
        <v>Firmware type and version:</v>
      </c>
      <c r="L10" s="399"/>
      <c r="M10" s="400"/>
      <c r="N10" s="400"/>
      <c r="O10" s="400"/>
      <c r="P10" s="400"/>
      <c r="Q10" s="401"/>
    </row>
    <row r="11" spans="1:17" ht="12" customHeight="1" x14ac:dyDescent="0.2">
      <c r="A11" s="76"/>
      <c r="B11" s="76"/>
      <c r="C11" s="77"/>
      <c r="D11" s="76"/>
      <c r="E11" s="76"/>
      <c r="F11" s="76"/>
      <c r="G11" s="76"/>
      <c r="H11" s="97"/>
      <c r="I11" s="76"/>
      <c r="J11" s="99"/>
      <c r="K11" s="99"/>
      <c r="L11" s="97"/>
      <c r="M11" s="205" t="str">
        <f>IF($D$13="English","Test Weight Calibrations Current?","Standardgewichte kalibriert?")</f>
        <v>Test Weight Calibrations Current?</v>
      </c>
      <c r="N11" s="29"/>
      <c r="O11" s="76"/>
      <c r="P11" s="76"/>
      <c r="Q11" s="76"/>
    </row>
    <row r="12" spans="1:17" ht="12" customHeight="1" x14ac:dyDescent="0.2">
      <c r="A12" s="76"/>
      <c r="B12" s="76"/>
      <c r="C12" s="76"/>
      <c r="D12" s="76"/>
      <c r="E12" s="76"/>
      <c r="F12" s="76"/>
      <c r="G12" s="76"/>
      <c r="H12" s="76"/>
      <c r="I12" s="157"/>
      <c r="J12" s="157"/>
      <c r="K12" s="201" t="str">
        <f>IF($D$13="English","Set-No. of Standard-Weights in use","Set-Nr. der Standardgewichte")</f>
        <v>Set-No. of Standard-Weights in use</v>
      </c>
      <c r="L12" s="418"/>
      <c r="M12" s="419"/>
      <c r="N12" s="419"/>
      <c r="O12" s="419"/>
      <c r="P12" s="419"/>
      <c r="Q12" s="420"/>
    </row>
    <row r="13" spans="1:17" ht="12" customHeight="1" x14ac:dyDescent="0.2">
      <c r="A13" s="206" t="s">
        <v>80</v>
      </c>
      <c r="B13" s="76"/>
      <c r="C13" s="76"/>
      <c r="D13" s="219" t="s">
        <v>53</v>
      </c>
      <c r="E13" s="76"/>
      <c r="F13" s="76"/>
      <c r="G13" s="208"/>
      <c r="H13" s="76"/>
      <c r="I13" s="157"/>
      <c r="J13" s="157"/>
      <c r="K13" s="157"/>
      <c r="L13" s="421"/>
      <c r="M13" s="422"/>
      <c r="N13" s="422"/>
      <c r="O13" s="422"/>
      <c r="P13" s="422"/>
      <c r="Q13" s="423"/>
    </row>
    <row r="14" spans="1:17" ht="12" customHeight="1" x14ac:dyDescent="0.2">
      <c r="A14" s="206"/>
      <c r="B14" s="76"/>
      <c r="C14" s="76"/>
      <c r="D14" s="207"/>
      <c r="E14" s="76"/>
      <c r="F14" s="76"/>
      <c r="G14" s="208"/>
      <c r="H14" s="76"/>
      <c r="I14" s="157"/>
      <c r="J14" s="157"/>
      <c r="K14" s="201" t="str">
        <f>IF($D$13="English","Set-No. Small Weights in use","Set-Nr. der kleinen Gewichte")</f>
        <v>Set-No. Small Weights in use</v>
      </c>
      <c r="L14" s="418"/>
      <c r="M14" s="419"/>
      <c r="N14" s="419"/>
      <c r="O14" s="419"/>
      <c r="P14" s="419"/>
      <c r="Q14" s="420"/>
    </row>
    <row r="15" spans="1:17" ht="12" customHeight="1" x14ac:dyDescent="0.2">
      <c r="A15" s="206"/>
      <c r="B15" s="76"/>
      <c r="C15" s="76"/>
      <c r="D15" s="207"/>
      <c r="E15" s="76"/>
      <c r="F15" s="76"/>
      <c r="G15" s="208"/>
      <c r="H15" s="76"/>
      <c r="I15" s="157"/>
      <c r="J15" s="157"/>
      <c r="K15" s="76"/>
      <c r="L15" s="421"/>
      <c r="M15" s="422"/>
      <c r="N15" s="422"/>
      <c r="O15" s="422"/>
      <c r="P15" s="422"/>
      <c r="Q15" s="423"/>
    </row>
    <row r="16" spans="1:17" ht="17.25" customHeight="1" x14ac:dyDescent="0.2">
      <c r="A16" s="94" t="str">
        <f>IF($D$13="English","Load Cell","Wägezelle")</f>
        <v>Load Cell</v>
      </c>
      <c r="B16" s="76"/>
      <c r="C16" s="98" t="str">
        <f>IF($D$13="English","Manufacturer","Hersteller")</f>
        <v>Manufacturer</v>
      </c>
      <c r="D16" s="77"/>
      <c r="E16" s="437"/>
      <c r="F16" s="438"/>
      <c r="G16" s="438"/>
      <c r="H16" s="439"/>
      <c r="I16" s="76" t="s">
        <v>22</v>
      </c>
      <c r="J16" s="412"/>
      <c r="K16" s="439"/>
      <c r="L16" s="98" t="str">
        <f>IF($D$13="English","Total number:","Gesamtanzahl:")</f>
        <v>Total number:</v>
      </c>
      <c r="M16" s="99"/>
      <c r="N16" s="99"/>
      <c r="O16" s="76"/>
      <c r="P16" s="616"/>
      <c r="Q16" s="617"/>
    </row>
    <row r="17" spans="1:26" ht="12" customHeight="1" x14ac:dyDescent="0.2">
      <c r="A17" s="76"/>
      <c r="B17" s="76"/>
      <c r="C17" s="76"/>
      <c r="D17" s="76"/>
      <c r="E17" s="76"/>
      <c r="F17" s="76"/>
      <c r="G17" s="113"/>
      <c r="H17" s="114"/>
      <c r="I17" s="114"/>
      <c r="J17" s="136"/>
      <c r="K17" s="76"/>
      <c r="L17" s="76"/>
      <c r="M17" s="76"/>
      <c r="N17" s="76"/>
      <c r="O17" s="76"/>
      <c r="P17" s="76"/>
      <c r="Q17" s="76"/>
    </row>
    <row r="18" spans="1:26" ht="12" customHeight="1" x14ac:dyDescent="0.2">
      <c r="A18" s="94" t="str">
        <f>IF($D$13="English","1. Repeatability Test (indicator in hi-res mode):","1. Prüfung der Wiederholbarkeit (Indikator in Hi-Res-Modus):")</f>
        <v>1. Repeatability Test (indicator in hi-res mode):</v>
      </c>
      <c r="B18" s="76"/>
      <c r="C18" s="77"/>
      <c r="D18" s="95"/>
      <c r="E18" s="96"/>
      <c r="F18" s="97"/>
      <c r="G18" s="76"/>
      <c r="H18" s="76" t="str">
        <f>IF($D$13="English","accordance to EN45501-2015, A.4.10","gemäß EN45501-2015, A.4.10")</f>
        <v>accordance to EN45501-2015, A.4.10</v>
      </c>
      <c r="I18" s="76"/>
      <c r="J18" s="98"/>
      <c r="K18" s="99"/>
      <c r="L18" s="99"/>
      <c r="M18" s="99"/>
      <c r="N18" s="76"/>
      <c r="O18" s="76"/>
      <c r="P18" s="76"/>
      <c r="Q18" s="76"/>
    </row>
    <row r="19" spans="1:26" ht="12" customHeight="1" x14ac:dyDescent="0.2">
      <c r="A19" s="98" t="str">
        <f>IF($D$13="English","* The zero tracking device may be in operation for the repeatability test.","* Die Nullnachführung darf bei der Prüfung der Wiederholbarkeit eingeschaltet sein")</f>
        <v>* The zero tracking device may be in operation for the repeatability test.</v>
      </c>
      <c r="B19" s="76"/>
      <c r="C19" s="77"/>
      <c r="D19" s="95"/>
      <c r="E19" s="96"/>
      <c r="F19" s="97"/>
      <c r="G19" s="76"/>
      <c r="H19" s="97"/>
      <c r="I19" s="76"/>
      <c r="J19" s="76"/>
      <c r="K19" s="99"/>
      <c r="L19" s="99"/>
      <c r="M19" s="99"/>
      <c r="N19" s="76"/>
      <c r="O19" s="76"/>
      <c r="P19" s="76"/>
      <c r="Q19" s="76"/>
    </row>
    <row r="20" spans="1:26" ht="12.75" customHeight="1" x14ac:dyDescent="0.2">
      <c r="A20" s="402" t="str">
        <f>IF($D$13="English","load must be about","ungefähre Last")</f>
        <v>load must be about</v>
      </c>
      <c r="B20" s="403"/>
      <c r="C20" s="404"/>
      <c r="D20" s="390" t="s">
        <v>0</v>
      </c>
      <c r="E20" s="425"/>
      <c r="F20" s="391"/>
      <c r="G20" s="390" t="s">
        <v>7</v>
      </c>
      <c r="H20" s="391"/>
      <c r="I20" s="390" t="s">
        <v>8</v>
      </c>
      <c r="J20" s="391"/>
      <c r="K20" s="390" t="s">
        <v>1</v>
      </c>
      <c r="L20" s="391"/>
      <c r="M20" s="102" t="s">
        <v>9</v>
      </c>
      <c r="N20" s="103"/>
      <c r="O20" s="104"/>
      <c r="P20" s="76"/>
      <c r="Q20" s="76"/>
      <c r="R20" s="25"/>
      <c r="S20" s="8"/>
      <c r="T20" s="16"/>
      <c r="U20" s="17"/>
      <c r="V20" s="17"/>
      <c r="W20" s="17"/>
      <c r="X20" s="17"/>
      <c r="Y20" s="17"/>
      <c r="Z20" s="17"/>
    </row>
    <row r="21" spans="1:26" ht="12" customHeight="1" x14ac:dyDescent="0.2">
      <c r="A21" s="102" t="s">
        <v>3</v>
      </c>
      <c r="B21" s="425" t="s">
        <v>2</v>
      </c>
      <c r="C21" s="426"/>
      <c r="D21" s="102" t="s">
        <v>3</v>
      </c>
      <c r="E21" s="425" t="s">
        <v>2</v>
      </c>
      <c r="F21" s="426"/>
      <c r="G21" s="390" t="s">
        <v>2</v>
      </c>
      <c r="H21" s="391"/>
      <c r="I21" s="390" t="s">
        <v>2</v>
      </c>
      <c r="J21" s="425"/>
      <c r="K21" s="102" t="s">
        <v>2</v>
      </c>
      <c r="L21" s="101" t="s">
        <v>3</v>
      </c>
      <c r="M21" s="102" t="s">
        <v>16</v>
      </c>
      <c r="N21" s="104"/>
      <c r="O21" s="104"/>
      <c r="P21" s="76"/>
      <c r="Q21" s="76"/>
      <c r="S21" s="8"/>
      <c r="T21" s="16"/>
      <c r="U21" s="17"/>
      <c r="V21" s="17"/>
      <c r="W21" s="17"/>
      <c r="X21" s="17"/>
      <c r="Y21" s="17"/>
      <c r="Z21" s="17"/>
    </row>
    <row r="22" spans="1:26" ht="12" customHeight="1" x14ac:dyDescent="0.2">
      <c r="A22" s="105" t="str">
        <f>IF($D$9=0," ",$D$8/$D$9*0.8)</f>
        <v xml:space="preserve"> </v>
      </c>
      <c r="B22" s="618">
        <f>$D$8*0.8</f>
        <v>0</v>
      </c>
      <c r="C22" s="619"/>
      <c r="D22" s="106" t="str">
        <f>IF($D$9=0," ",E22/$D$9)</f>
        <v xml:space="preserve"> </v>
      </c>
      <c r="E22" s="433"/>
      <c r="F22" s="434"/>
      <c r="G22" s="433"/>
      <c r="H22" s="434"/>
      <c r="I22" s="427" t="str">
        <f>IF(G22=0," ",ABS(G22-E22))</f>
        <v xml:space="preserve"> </v>
      </c>
      <c r="J22" s="428"/>
      <c r="K22" s="254">
        <f>L22*$D$9</f>
        <v>0</v>
      </c>
      <c r="L22" s="108">
        <f>IF(D22=" ",0,IF(D22&lt;=500,0.5,(IF(D22&lt;=2000,1,IF(D22&gt;2000,1.5," ")))))</f>
        <v>0</v>
      </c>
      <c r="M22" s="109" t="str">
        <f>IF(I22&lt;=K22,"Y","N")</f>
        <v>N</v>
      </c>
      <c r="N22" s="76"/>
      <c r="O22" s="76"/>
      <c r="P22" s="76"/>
      <c r="Q22" s="76"/>
    </row>
    <row r="23" spans="1:26" ht="12" customHeight="1" x14ac:dyDescent="0.2">
      <c r="A23" s="105" t="str">
        <f>IF($D$9=0," ",$D$8/$D$9*0.8)</f>
        <v xml:space="preserve"> </v>
      </c>
      <c r="B23" s="618">
        <f>$D$8*0.8</f>
        <v>0</v>
      </c>
      <c r="C23" s="619"/>
      <c r="D23" s="106" t="str">
        <f>IF($D$9=0," ",E23/$D$9)</f>
        <v xml:space="preserve"> </v>
      </c>
      <c r="E23" s="620">
        <f>E22</f>
        <v>0</v>
      </c>
      <c r="F23" s="621"/>
      <c r="G23" s="433"/>
      <c r="H23" s="434"/>
      <c r="I23" s="427" t="str">
        <f>IF(G23=0," ",ABS(G23-E23))</f>
        <v xml:space="preserve"> </v>
      </c>
      <c r="J23" s="428"/>
      <c r="K23" s="254">
        <f>L23*$D$9</f>
        <v>0</v>
      </c>
      <c r="L23" s="108">
        <f>IF(D23=" ",0,IF(D23&lt;=500,0.5,(IF(D23&lt;=2000,1,IF(D23&gt;2000,1.5," ")))))</f>
        <v>0</v>
      </c>
      <c r="M23" s="109" t="str">
        <f>IF(I23&lt;=K23,"Y","N")</f>
        <v>N</v>
      </c>
      <c r="N23" s="76"/>
      <c r="O23" s="76"/>
      <c r="P23" s="76"/>
      <c r="Q23" s="76"/>
    </row>
    <row r="24" spans="1:26" ht="12" customHeight="1" x14ac:dyDescent="0.2">
      <c r="A24" s="105" t="str">
        <f>IF($D$9=0," ",$D$8/$D$9*0.8)</f>
        <v xml:space="preserve"> </v>
      </c>
      <c r="B24" s="618">
        <f>$D$8*0.8</f>
        <v>0</v>
      </c>
      <c r="C24" s="619"/>
      <c r="D24" s="106" t="str">
        <f>IF($D$9=0," ",E24/$D$9)</f>
        <v xml:space="preserve"> </v>
      </c>
      <c r="E24" s="620">
        <f>E22</f>
        <v>0</v>
      </c>
      <c r="F24" s="621"/>
      <c r="G24" s="433"/>
      <c r="H24" s="434"/>
      <c r="I24" s="427" t="str">
        <f>IF(G24=0," ",ABS(G24-E24))</f>
        <v xml:space="preserve"> </v>
      </c>
      <c r="J24" s="428"/>
      <c r="K24" s="254">
        <f>L24*$D$9</f>
        <v>0</v>
      </c>
      <c r="L24" s="108">
        <f>IF(D24=" ",0,IF(D24&lt;=500,0.5,(IF(D24&lt;=2000,1,IF(D24&gt;2000,1.5," ")))))</f>
        <v>0</v>
      </c>
      <c r="M24" s="109" t="str">
        <f>IF(I24&lt;=K24,"Y","N")</f>
        <v>N</v>
      </c>
      <c r="N24" s="76"/>
      <c r="O24" s="76"/>
      <c r="P24" s="76"/>
      <c r="Q24" s="76"/>
    </row>
    <row r="25" spans="1:26" ht="12" customHeight="1" x14ac:dyDescent="0.2">
      <c r="A25" s="288"/>
      <c r="B25" s="295"/>
      <c r="C25" s="296"/>
      <c r="D25" s="87"/>
      <c r="E25" s="297"/>
      <c r="F25" s="298"/>
      <c r="G25" s="390" t="s">
        <v>102</v>
      </c>
      <c r="H25" s="391"/>
      <c r="I25" s="427">
        <f>IF(G22=0,0,ROUND((MAX(G22:H24)-MIN(G22:H24)),4))</f>
        <v>0</v>
      </c>
      <c r="J25" s="428"/>
      <c r="K25" s="254">
        <f>L25*$D$9</f>
        <v>0</v>
      </c>
      <c r="L25" s="108">
        <f>IF(OR(D22=" ",D23=" ",D24=" "),0,IF(AND(D22&lt;=500,D23&lt;=500,D24&lt;=500),0.5,(IF(AND(D22&lt;=2000,D23&lt;=2000,D24&lt;=2000),1,IF(AND(D22&gt;2000,D23&gt;2000,D24&gt;2000),1.5," ")))))</f>
        <v>0</v>
      </c>
      <c r="M25" s="109" t="str">
        <f>IF(I25&lt;=K25,"Y","N")</f>
        <v>Y</v>
      </c>
      <c r="N25" s="76"/>
      <c r="O25" s="76"/>
      <c r="P25" s="76"/>
      <c r="Q25" s="76"/>
    </row>
    <row r="26" spans="1:26" ht="12" customHeight="1" x14ac:dyDescent="0.2">
      <c r="A26" s="76"/>
      <c r="B26" s="76"/>
      <c r="C26" s="76"/>
      <c r="D26" s="76"/>
      <c r="E26" s="76"/>
      <c r="F26" s="76"/>
      <c r="G26" s="76"/>
      <c r="H26" s="76"/>
      <c r="I26" s="76"/>
      <c r="J26" s="387" t="str">
        <f>IF($D$13="English","Test passed?","Test bestanden?")</f>
        <v>Test passed?</v>
      </c>
      <c r="K26" s="388"/>
      <c r="L26" s="389"/>
      <c r="M26" s="109" t="str">
        <f>IF(AND(M22="Y",M23="Y",M24="Y",M25="Y"),"Y","N")</f>
        <v>N</v>
      </c>
      <c r="N26" s="76"/>
      <c r="O26" s="76"/>
      <c r="P26" s="76"/>
      <c r="Q26" s="76"/>
    </row>
    <row r="27" spans="1:26" ht="12" customHeight="1" x14ac:dyDescent="0.2">
      <c r="A27" s="76"/>
      <c r="B27" s="76"/>
      <c r="C27" s="76"/>
      <c r="D27" s="76"/>
      <c r="E27" s="76"/>
      <c r="F27" s="76"/>
      <c r="G27" s="76"/>
      <c r="H27" s="76"/>
      <c r="I27" s="76"/>
      <c r="J27" s="113"/>
      <c r="K27" s="114"/>
      <c r="L27" s="114"/>
      <c r="M27" s="115"/>
      <c r="N27" s="76"/>
      <c r="O27" s="76"/>
      <c r="P27" s="76"/>
      <c r="Q27" s="76"/>
    </row>
    <row r="28" spans="1:26" ht="15.75" customHeight="1" x14ac:dyDescent="0.2">
      <c r="A28" s="94" t="str">
        <f>IF($D$13="English","2.  Accuracy of Zero Device (hi-res mode: off):","2.  Prüfung der Genauigkeit der Nullstellung (Hi-Res-Modus aus):")</f>
        <v>2.  Accuracy of Zero Device (hi-res mode: off):</v>
      </c>
      <c r="B28" s="76"/>
      <c r="C28" s="76"/>
      <c r="D28" s="76"/>
      <c r="E28" s="76"/>
      <c r="F28" s="76"/>
      <c r="G28" s="76"/>
      <c r="H28" s="76" t="str">
        <f>IF($D$13="English","accordance to EN45501-2015, A.4.2.3","gemäß EN45501-2015, A.4.2.3")</f>
        <v>accordance to EN45501-2015, A.4.2.3</v>
      </c>
      <c r="I28" s="76"/>
      <c r="J28" s="98"/>
      <c r="K28" s="76"/>
      <c r="L28" s="116"/>
      <c r="M28" s="76"/>
      <c r="N28" s="76"/>
      <c r="O28" s="76"/>
      <c r="P28" s="76"/>
      <c r="Q28" s="76"/>
    </row>
    <row r="29" spans="1:26" ht="12.75" x14ac:dyDescent="0.2">
      <c r="A29" s="450" t="s">
        <v>85</v>
      </c>
      <c r="B29" s="451"/>
      <c r="C29" s="451"/>
      <c r="D29" s="426"/>
      <c r="E29" s="450" t="s">
        <v>82</v>
      </c>
      <c r="F29" s="451"/>
      <c r="G29" s="426"/>
      <c r="H29" s="450" t="s">
        <v>1</v>
      </c>
      <c r="I29" s="498"/>
      <c r="J29" s="102" t="s">
        <v>9</v>
      </c>
      <c r="K29" s="119"/>
      <c r="L29" s="76"/>
      <c r="M29" s="76"/>
      <c r="N29" s="76"/>
      <c r="O29" s="76"/>
      <c r="P29" s="76"/>
      <c r="Q29" s="76"/>
    </row>
    <row r="30" spans="1:26" ht="12.75" customHeight="1" x14ac:dyDescent="0.2">
      <c r="A30" s="450" t="s">
        <v>2</v>
      </c>
      <c r="B30" s="451"/>
      <c r="C30" s="451"/>
      <c r="D30" s="426"/>
      <c r="E30" s="450" t="s">
        <v>2</v>
      </c>
      <c r="F30" s="451"/>
      <c r="G30" s="426"/>
      <c r="H30" s="120" t="s">
        <v>2</v>
      </c>
      <c r="I30" s="118" t="s">
        <v>3</v>
      </c>
      <c r="J30" s="102" t="s">
        <v>16</v>
      </c>
      <c r="K30" s="119"/>
      <c r="L30" s="76"/>
      <c r="M30" s="76"/>
      <c r="N30" s="76"/>
      <c r="O30" s="76"/>
      <c r="P30" s="76"/>
      <c r="Q30" s="76"/>
    </row>
    <row r="31" spans="1:26" ht="12.75" x14ac:dyDescent="0.2">
      <c r="A31" s="499"/>
      <c r="B31" s="500"/>
      <c r="C31" s="501"/>
      <c r="D31" s="483"/>
      <c r="E31" s="427">
        <f>0.5*$D$9-$A$31</f>
        <v>0</v>
      </c>
      <c r="F31" s="440"/>
      <c r="G31" s="441"/>
      <c r="H31" s="255">
        <f>I31*$D$9</f>
        <v>0</v>
      </c>
      <c r="I31" s="122">
        <v>0.25</v>
      </c>
      <c r="J31" s="109" t="str">
        <f>IF(D31=" ","N",IF(H31&gt;=ABS($E31),"Y","N"))</f>
        <v>Y</v>
      </c>
      <c r="K31" s="123"/>
      <c r="L31" s="124"/>
      <c r="M31" s="124"/>
      <c r="N31" s="124"/>
      <c r="O31" s="124"/>
      <c r="P31" s="124"/>
      <c r="Q31" s="124"/>
    </row>
    <row r="32" spans="1:26" ht="12.75" x14ac:dyDescent="0.2">
      <c r="A32" s="125"/>
      <c r="B32" s="126"/>
      <c r="C32" s="76"/>
      <c r="D32" s="76"/>
      <c r="E32" s="76"/>
      <c r="F32" s="76"/>
      <c r="G32" s="76"/>
      <c r="H32" s="76"/>
      <c r="I32" s="77" t="str">
        <f>IF($D$13="English","Test passed?","Test bestanden?")</f>
        <v>Test passed?</v>
      </c>
      <c r="J32" s="127" t="str">
        <f>IF(J31="Y","Y","N")</f>
        <v>Y</v>
      </c>
      <c r="K32" s="76"/>
      <c r="L32" s="124"/>
      <c r="M32" s="124"/>
      <c r="N32" s="124"/>
      <c r="O32" s="124"/>
      <c r="P32" s="124"/>
      <c r="Q32" s="124"/>
    </row>
    <row r="33" spans="1:17" ht="12.75" x14ac:dyDescent="0.2">
      <c r="A33" s="128"/>
      <c r="B33" s="76"/>
      <c r="C33" s="76"/>
      <c r="D33" s="76"/>
      <c r="E33" s="76"/>
      <c r="F33" s="76"/>
      <c r="G33" s="76"/>
      <c r="H33" s="97"/>
      <c r="I33" s="76"/>
      <c r="J33" s="76"/>
      <c r="K33" s="76"/>
      <c r="L33" s="116"/>
      <c r="M33" s="76"/>
      <c r="N33" s="129"/>
      <c r="O33" s="124"/>
      <c r="P33" s="124"/>
      <c r="Q33" s="124"/>
    </row>
    <row r="34" spans="1:17" ht="12" customHeight="1" x14ac:dyDescent="0.2">
      <c r="A34" s="94" t="str">
        <f>IF($D$13="English","3.  Accuracy of Tare Device  (hi-res mode: off):","3.  Genauigkeit der Tarierung  (Hi-Res-Modus: aus):")</f>
        <v>3.  Accuracy of Tare Device  (hi-res mode: off):</v>
      </c>
      <c r="B34" s="130"/>
      <c r="C34" s="131"/>
      <c r="D34" s="76"/>
      <c r="E34" s="76"/>
      <c r="F34" s="76"/>
      <c r="G34" s="76" t="str">
        <f>IF($D$13="English","accordance to EN45501-2015, A.4.6.2","gemäß EN45501-2015, A.4.6.2")</f>
        <v>accordance to EN45501-2015, A.4.6.2</v>
      </c>
      <c r="I34" s="114"/>
      <c r="J34" s="132"/>
      <c r="K34" s="76"/>
      <c r="L34" s="76"/>
      <c r="M34" s="133" t="s">
        <v>83</v>
      </c>
      <c r="N34" s="124"/>
      <c r="O34" s="134"/>
      <c r="P34" s="124"/>
      <c r="Q34" s="124"/>
    </row>
    <row r="35" spans="1:17" ht="12.75" x14ac:dyDescent="0.2">
      <c r="A35" s="76"/>
      <c r="B35" s="78"/>
      <c r="C35" s="135"/>
      <c r="D35" s="76"/>
      <c r="E35" s="76"/>
      <c r="F35" s="76"/>
      <c r="G35" s="99"/>
      <c r="H35" s="98"/>
      <c r="I35" s="114"/>
      <c r="J35" s="132"/>
      <c r="K35" s="76"/>
      <c r="L35" s="76"/>
      <c r="M35" s="76"/>
      <c r="N35" s="76"/>
      <c r="O35" s="76"/>
      <c r="P35" s="76"/>
      <c r="Q35" s="76"/>
    </row>
    <row r="36" spans="1:17" ht="12.75" x14ac:dyDescent="0.2">
      <c r="A36" s="450" t="s">
        <v>85</v>
      </c>
      <c r="B36" s="451"/>
      <c r="C36" s="451"/>
      <c r="D36" s="426"/>
      <c r="E36" s="450" t="s">
        <v>86</v>
      </c>
      <c r="F36" s="451"/>
      <c r="G36" s="426"/>
      <c r="H36" s="450" t="s">
        <v>1</v>
      </c>
      <c r="I36" s="498"/>
      <c r="J36" s="102" t="s">
        <v>9</v>
      </c>
      <c r="K36" s="76"/>
      <c r="L36" s="76"/>
      <c r="M36" s="76"/>
      <c r="N36" s="76"/>
      <c r="O36" s="76"/>
      <c r="P36" s="76"/>
      <c r="Q36" s="76"/>
    </row>
    <row r="37" spans="1:17" ht="12.75" x14ac:dyDescent="0.2">
      <c r="A37" s="450" t="s">
        <v>2</v>
      </c>
      <c r="B37" s="451"/>
      <c r="C37" s="451"/>
      <c r="D37" s="426"/>
      <c r="E37" s="450" t="s">
        <v>2</v>
      </c>
      <c r="F37" s="451"/>
      <c r="G37" s="426"/>
      <c r="H37" s="120" t="s">
        <v>2</v>
      </c>
      <c r="I37" s="118" t="s">
        <v>3</v>
      </c>
      <c r="J37" s="102" t="s">
        <v>16</v>
      </c>
      <c r="K37" s="76"/>
      <c r="L37" s="76"/>
      <c r="M37" s="76"/>
      <c r="N37" s="76"/>
      <c r="O37" s="76"/>
      <c r="P37" s="76"/>
      <c r="Q37" s="76"/>
    </row>
    <row r="38" spans="1:17" ht="12.75" x14ac:dyDescent="0.2">
      <c r="A38" s="499"/>
      <c r="B38" s="500"/>
      <c r="C38" s="501"/>
      <c r="D38" s="483"/>
      <c r="E38" s="427" t="str">
        <f>IF(A38=0," ",0.5*$D$9-$A$38)</f>
        <v xml:space="preserve"> </v>
      </c>
      <c r="F38" s="440"/>
      <c r="G38" s="441"/>
      <c r="H38" s="255">
        <f>I38*$D$9</f>
        <v>0</v>
      </c>
      <c r="I38" s="122">
        <v>0.25</v>
      </c>
      <c r="J38" s="109" t="str">
        <f>IF(A38=0," ",IF(H38&gt;=ABS($E38),"Y","N"))</f>
        <v xml:space="preserve"> </v>
      </c>
      <c r="K38" s="76"/>
      <c r="L38" s="76"/>
      <c r="M38" s="76"/>
      <c r="N38" s="76"/>
      <c r="O38" s="76"/>
      <c r="P38" s="76"/>
      <c r="Q38" s="76"/>
    </row>
    <row r="39" spans="1:17" ht="12.75" x14ac:dyDescent="0.2">
      <c r="A39" s="125"/>
      <c r="B39" s="126"/>
      <c r="C39" s="76"/>
      <c r="D39" s="76"/>
      <c r="E39" s="76"/>
      <c r="F39" s="76"/>
      <c r="G39" s="76"/>
      <c r="H39" s="76"/>
      <c r="I39" s="77" t="str">
        <f>IF($D$13="English","Test passed?","Test bestanden?")</f>
        <v>Test passed?</v>
      </c>
      <c r="J39" s="127" t="str">
        <f>IF(J38="Y","Y","N")</f>
        <v>N</v>
      </c>
      <c r="K39" s="76"/>
      <c r="L39" s="76"/>
      <c r="M39" s="76"/>
      <c r="N39" s="76"/>
      <c r="O39" s="76"/>
      <c r="P39" s="76"/>
      <c r="Q39" s="76"/>
    </row>
    <row r="40" spans="1:17" ht="12" customHeight="1" x14ac:dyDescent="0.2">
      <c r="A40" s="76"/>
      <c r="B40" s="76"/>
      <c r="C40" s="76"/>
      <c r="D40" s="76"/>
      <c r="E40" s="76"/>
      <c r="F40" s="76"/>
      <c r="G40" s="113"/>
      <c r="H40" s="114"/>
      <c r="I40" s="114"/>
      <c r="J40" s="136"/>
      <c r="K40" s="76"/>
      <c r="L40" s="76"/>
      <c r="M40" s="76"/>
      <c r="N40" s="76"/>
      <c r="O40" s="76"/>
      <c r="P40" s="76"/>
      <c r="Q40" s="76"/>
    </row>
    <row r="41" spans="1:17" ht="12" customHeight="1" x14ac:dyDescent="0.2">
      <c r="A41" s="622" t="str">
        <f>IF($D$13="English","4.  Weighing / Linearity Test (Indicator in hi-res mode):","4. Prüfung der Richtigkeit mit Normallast (Indikator in Hi-Res-Modus):")</f>
        <v>4.  Weighing / Linearity Test (Indicator in hi-res mode):</v>
      </c>
      <c r="B41" s="623"/>
      <c r="C41" s="623"/>
      <c r="D41" s="623"/>
      <c r="E41" s="623"/>
      <c r="F41" s="623"/>
      <c r="G41" s="623"/>
      <c r="H41" s="623"/>
      <c r="I41" s="76"/>
      <c r="J41" s="137"/>
      <c r="K41" s="76"/>
      <c r="L41" s="76"/>
      <c r="M41" s="99"/>
      <c r="N41" s="76"/>
      <c r="O41" s="76"/>
      <c r="P41" s="76"/>
      <c r="Q41" s="76"/>
    </row>
    <row r="42" spans="1:17" ht="12" customHeight="1" x14ac:dyDescent="0.2">
      <c r="A42" s="624"/>
      <c r="B42" s="624"/>
      <c r="C42" s="624"/>
      <c r="D42" s="624"/>
      <c r="E42" s="624"/>
      <c r="F42" s="624"/>
      <c r="G42" s="624"/>
      <c r="H42" s="624"/>
      <c r="I42" s="76" t="str">
        <f>IF($D$13="English","accordance to EN45501-2015, A.4.4.1","gemäß EN45501-2015, A.4.4.1")</f>
        <v>accordance to EN45501-2015, A.4.4.1</v>
      </c>
      <c r="J42" s="137"/>
      <c r="K42" s="76"/>
      <c r="L42" s="76"/>
      <c r="M42" s="99"/>
      <c r="N42" s="76"/>
      <c r="O42" s="76"/>
      <c r="P42" s="76"/>
      <c r="Q42" s="76"/>
    </row>
    <row r="43" spans="1:17" x14ac:dyDescent="0.2">
      <c r="A43" s="402" t="str">
        <f>IF($D$13="English","load must be about","ungefähre Last")</f>
        <v>load must be about</v>
      </c>
      <c r="B43" s="403"/>
      <c r="C43" s="404"/>
      <c r="D43" s="390" t="s">
        <v>0</v>
      </c>
      <c r="E43" s="425"/>
      <c r="F43" s="391"/>
      <c r="G43" s="390" t="s">
        <v>7</v>
      </c>
      <c r="H43" s="391"/>
      <c r="I43" s="390" t="s">
        <v>87</v>
      </c>
      <c r="J43" s="391"/>
      <c r="K43" s="390" t="s">
        <v>1</v>
      </c>
      <c r="L43" s="391"/>
      <c r="M43" s="446" t="s">
        <v>88</v>
      </c>
      <c r="N43" s="447"/>
      <c r="O43" s="448"/>
      <c r="P43" s="102" t="s">
        <v>9</v>
      </c>
      <c r="Q43" s="76"/>
    </row>
    <row r="44" spans="1:17" ht="12.75" x14ac:dyDescent="0.2">
      <c r="A44" s="102" t="s">
        <v>3</v>
      </c>
      <c r="B44" s="425" t="s">
        <v>2</v>
      </c>
      <c r="C44" s="426"/>
      <c r="D44" s="102" t="s">
        <v>3</v>
      </c>
      <c r="E44" s="425" t="s">
        <v>2</v>
      </c>
      <c r="F44" s="426"/>
      <c r="G44" s="390" t="s">
        <v>2</v>
      </c>
      <c r="H44" s="391"/>
      <c r="I44" s="390" t="s">
        <v>2</v>
      </c>
      <c r="J44" s="425"/>
      <c r="K44" s="102" t="s">
        <v>2</v>
      </c>
      <c r="L44" s="101" t="s">
        <v>3</v>
      </c>
      <c r="M44" s="390" t="s">
        <v>2</v>
      </c>
      <c r="N44" s="451"/>
      <c r="O44" s="451"/>
      <c r="P44" s="102" t="s">
        <v>16</v>
      </c>
      <c r="Q44" s="76"/>
    </row>
    <row r="45" spans="1:17" ht="12.75" x14ac:dyDescent="0.2">
      <c r="A45" s="141">
        <v>20</v>
      </c>
      <c r="B45" s="618">
        <f>A45*$D$9</f>
        <v>0</v>
      </c>
      <c r="C45" s="619"/>
      <c r="D45" s="142" t="str">
        <f>IF($D$9=0,"-",E45/$D$9)</f>
        <v>-</v>
      </c>
      <c r="E45" s="433"/>
      <c r="F45" s="434"/>
      <c r="G45" s="433"/>
      <c r="H45" s="434"/>
      <c r="I45" s="427" t="str">
        <f t="shared" ref="I45:I53" si="0">IF(G45=0," ",(G45-E45))</f>
        <v xml:space="preserve"> </v>
      </c>
      <c r="J45" s="428"/>
      <c r="K45" s="254">
        <f t="shared" ref="K45:K53" si="1">IF(L45=" "," ",L45*$D$9)</f>
        <v>0</v>
      </c>
      <c r="L45" s="108">
        <f>IF(D45&lt;=500,0.5,(IF(D45&lt;=2000,1,IF(D45&gt;2000,1.5," "))))</f>
        <v>1.5</v>
      </c>
      <c r="M45" s="427" t="str">
        <f>IF(E45=0," ",IF($E$31=" "," ",ROUND(I45-$E$31,4)))</f>
        <v xml:space="preserve"> </v>
      </c>
      <c r="N45" s="625"/>
      <c r="O45" s="441"/>
      <c r="P45" s="109" t="str">
        <f>IF(M45=" "," ",IF(ABS(M45)&lt;=K45,"Y","N"))</f>
        <v xml:space="preserve"> </v>
      </c>
      <c r="Q45" s="76"/>
    </row>
    <row r="46" spans="1:17" ht="12.75" x14ac:dyDescent="0.2">
      <c r="A46" s="142" t="str">
        <f>IF($D$9=0,"-",IF($D$8/$D$9=500,100,IF($D$8/$D$9&lt;=1000,100,IF($D$8/$D$9&lt;=2000,200,500))))</f>
        <v>-</v>
      </c>
      <c r="B46" s="618" t="str">
        <f t="shared" ref="B46:B52" si="2">IF($D$9=0," ",A46*$D$9)</f>
        <v xml:space="preserve"> </v>
      </c>
      <c r="C46" s="619"/>
      <c r="D46" s="142" t="str">
        <f>IF($D$9=0,"-",E46/$D$9)</f>
        <v>-</v>
      </c>
      <c r="E46" s="433"/>
      <c r="F46" s="434"/>
      <c r="G46" s="433"/>
      <c r="H46" s="434"/>
      <c r="I46" s="427" t="str">
        <f t="shared" si="0"/>
        <v xml:space="preserve"> </v>
      </c>
      <c r="J46" s="428"/>
      <c r="K46" s="254">
        <f t="shared" si="1"/>
        <v>0</v>
      </c>
      <c r="L46" s="108">
        <f t="shared" ref="L46:L53" si="3">IF(D46&lt;=500,0.5,(IF(D46&lt;=2000,1,IF(D46&gt;2000,1.5," "))))</f>
        <v>1.5</v>
      </c>
      <c r="M46" s="427" t="str">
        <f t="shared" ref="M46:M53" si="4">IF(E46=0," ",IF($E$31=" "," ",ROUND(I46-$E$31,4)))</f>
        <v xml:space="preserve"> </v>
      </c>
      <c r="N46" s="625"/>
      <c r="O46" s="441"/>
      <c r="P46" s="109" t="str">
        <f t="shared" ref="P46:P53" si="5">IF(M46=" "," ",IF(ABS(M46)&lt;=K46,"Y","N"))</f>
        <v xml:space="preserve"> </v>
      </c>
      <c r="Q46" s="76"/>
    </row>
    <row r="47" spans="1:17" ht="12.75" x14ac:dyDescent="0.2">
      <c r="A47" s="142" t="str">
        <f>IF($D$9=0,"-",IF($D$8/$D$9=500,200,IF($D$8/$D$9&lt;=1000,200,IF($D$8/$D$9&lt;=2000,500,1000))))</f>
        <v>-</v>
      </c>
      <c r="B47" s="618" t="str">
        <f t="shared" si="2"/>
        <v xml:space="preserve"> </v>
      </c>
      <c r="C47" s="619"/>
      <c r="D47" s="142" t="str">
        <f t="shared" ref="D47:D53" si="6">IF($D$9=0,"-",E47/$D$9)</f>
        <v>-</v>
      </c>
      <c r="E47" s="433"/>
      <c r="F47" s="434"/>
      <c r="G47" s="433"/>
      <c r="H47" s="434"/>
      <c r="I47" s="427" t="str">
        <f t="shared" si="0"/>
        <v xml:space="preserve"> </v>
      </c>
      <c r="J47" s="428"/>
      <c r="K47" s="254">
        <f t="shared" si="1"/>
        <v>0</v>
      </c>
      <c r="L47" s="108">
        <f t="shared" si="3"/>
        <v>1.5</v>
      </c>
      <c r="M47" s="427" t="str">
        <f t="shared" si="4"/>
        <v xml:space="preserve"> </v>
      </c>
      <c r="N47" s="625"/>
      <c r="O47" s="441"/>
      <c r="P47" s="109" t="str">
        <f t="shared" si="5"/>
        <v xml:space="preserve"> </v>
      </c>
      <c r="Q47" s="76"/>
    </row>
    <row r="48" spans="1:17" ht="12.75" x14ac:dyDescent="0.2">
      <c r="A48" s="142" t="str">
        <f>IF($D$9=0,"-",IF($D$8/$D$9=500,300,IF($D$8/$D$9&lt;=1000,500,IF($D$8/$D$9&lt;=2000,1000,2000))))</f>
        <v>-</v>
      </c>
      <c r="B48" s="618" t="str">
        <f t="shared" si="2"/>
        <v xml:space="preserve"> </v>
      </c>
      <c r="C48" s="619"/>
      <c r="D48" s="142" t="str">
        <f t="shared" si="6"/>
        <v>-</v>
      </c>
      <c r="E48" s="433"/>
      <c r="F48" s="434"/>
      <c r="G48" s="433"/>
      <c r="H48" s="434"/>
      <c r="I48" s="427" t="str">
        <f t="shared" si="0"/>
        <v xml:space="preserve"> </v>
      </c>
      <c r="J48" s="428"/>
      <c r="K48" s="254">
        <f t="shared" si="1"/>
        <v>0</v>
      </c>
      <c r="L48" s="108">
        <f t="shared" si="3"/>
        <v>1.5</v>
      </c>
      <c r="M48" s="427" t="str">
        <f t="shared" si="4"/>
        <v xml:space="preserve"> </v>
      </c>
      <c r="N48" s="625"/>
      <c r="O48" s="441"/>
      <c r="P48" s="109" t="str">
        <f t="shared" si="5"/>
        <v xml:space="preserve"> </v>
      </c>
      <c r="Q48" s="76"/>
    </row>
    <row r="49" spans="1:17" ht="12.75" x14ac:dyDescent="0.2">
      <c r="A49" s="142" t="str">
        <f>IF($D$9=0,"-",$D$8/$D$9)</f>
        <v>-</v>
      </c>
      <c r="B49" s="618" t="str">
        <f t="shared" si="2"/>
        <v xml:space="preserve"> </v>
      </c>
      <c r="C49" s="619"/>
      <c r="D49" s="142" t="str">
        <f t="shared" si="6"/>
        <v>-</v>
      </c>
      <c r="E49" s="433"/>
      <c r="F49" s="434"/>
      <c r="G49" s="433"/>
      <c r="H49" s="434"/>
      <c r="I49" s="427" t="str">
        <f t="shared" si="0"/>
        <v xml:space="preserve"> </v>
      </c>
      <c r="J49" s="428"/>
      <c r="K49" s="254">
        <f t="shared" si="1"/>
        <v>0</v>
      </c>
      <c r="L49" s="108">
        <f t="shared" si="3"/>
        <v>1.5</v>
      </c>
      <c r="M49" s="427" t="str">
        <f t="shared" si="4"/>
        <v xml:space="preserve"> </v>
      </c>
      <c r="N49" s="625"/>
      <c r="O49" s="441"/>
      <c r="P49" s="109" t="str">
        <f t="shared" si="5"/>
        <v xml:space="preserve"> </v>
      </c>
      <c r="Q49" s="76"/>
    </row>
    <row r="50" spans="1:17" ht="12.75" x14ac:dyDescent="0.2">
      <c r="A50" s="142" t="str">
        <f>IF($D$9=0,"-",IF($D$8/$D$9=500,300,IF($D$8/$D$9&lt;=1000,500,IF($D$8/$D$9&lt;=2000,1000,2000))))</f>
        <v>-</v>
      </c>
      <c r="B50" s="618" t="str">
        <f t="shared" si="2"/>
        <v xml:space="preserve"> </v>
      </c>
      <c r="C50" s="619"/>
      <c r="D50" s="142" t="str">
        <f t="shared" si="6"/>
        <v>-</v>
      </c>
      <c r="E50" s="626">
        <f>E48</f>
        <v>0</v>
      </c>
      <c r="F50" s="428"/>
      <c r="G50" s="433"/>
      <c r="H50" s="434"/>
      <c r="I50" s="427" t="str">
        <f t="shared" si="0"/>
        <v xml:space="preserve"> </v>
      </c>
      <c r="J50" s="428"/>
      <c r="K50" s="254">
        <f t="shared" si="1"/>
        <v>0</v>
      </c>
      <c r="L50" s="108">
        <f t="shared" si="3"/>
        <v>1.5</v>
      </c>
      <c r="M50" s="427" t="str">
        <f t="shared" si="4"/>
        <v xml:space="preserve"> </v>
      </c>
      <c r="N50" s="625"/>
      <c r="O50" s="441"/>
      <c r="P50" s="109" t="str">
        <f t="shared" si="5"/>
        <v xml:space="preserve"> </v>
      </c>
      <c r="Q50" s="76"/>
    </row>
    <row r="51" spans="1:17" ht="12.75" x14ac:dyDescent="0.2">
      <c r="A51" s="142" t="str">
        <f>IF($D$9=0,"-",IF($D$8/$D$9=500,200,IF($D$8/$D$9&lt;=1000,200,IF($D$8/$D$9&lt;=2000,500,1000))))</f>
        <v>-</v>
      </c>
      <c r="B51" s="618" t="str">
        <f t="shared" si="2"/>
        <v xml:space="preserve"> </v>
      </c>
      <c r="C51" s="619"/>
      <c r="D51" s="142" t="str">
        <f t="shared" si="6"/>
        <v>-</v>
      </c>
      <c r="E51" s="626">
        <f>E47</f>
        <v>0</v>
      </c>
      <c r="F51" s="428"/>
      <c r="G51" s="433"/>
      <c r="H51" s="434"/>
      <c r="I51" s="427" t="str">
        <f t="shared" si="0"/>
        <v xml:space="preserve"> </v>
      </c>
      <c r="J51" s="428"/>
      <c r="K51" s="254">
        <f t="shared" si="1"/>
        <v>0</v>
      </c>
      <c r="L51" s="108">
        <f t="shared" si="3"/>
        <v>1.5</v>
      </c>
      <c r="M51" s="427" t="str">
        <f t="shared" si="4"/>
        <v xml:space="preserve"> </v>
      </c>
      <c r="N51" s="625"/>
      <c r="O51" s="441"/>
      <c r="P51" s="109" t="str">
        <f t="shared" si="5"/>
        <v xml:space="preserve"> </v>
      </c>
      <c r="Q51" s="76"/>
    </row>
    <row r="52" spans="1:17" ht="12.75" x14ac:dyDescent="0.2">
      <c r="A52" s="142" t="str">
        <f>IF($D$9=0,"-",IF($D$8/$D$9=500,100,IF($D$8/$D$9&lt;=1000,100,IF($D$8/$D$9&lt;=2000,200,500))))</f>
        <v>-</v>
      </c>
      <c r="B52" s="618" t="str">
        <f t="shared" si="2"/>
        <v xml:space="preserve"> </v>
      </c>
      <c r="C52" s="619"/>
      <c r="D52" s="142" t="str">
        <f t="shared" si="6"/>
        <v>-</v>
      </c>
      <c r="E52" s="626">
        <f>E46</f>
        <v>0</v>
      </c>
      <c r="F52" s="428"/>
      <c r="G52" s="433"/>
      <c r="H52" s="434"/>
      <c r="I52" s="427" t="str">
        <f t="shared" si="0"/>
        <v xml:space="preserve"> </v>
      </c>
      <c r="J52" s="428"/>
      <c r="K52" s="254">
        <f t="shared" si="1"/>
        <v>0</v>
      </c>
      <c r="L52" s="108">
        <f t="shared" si="3"/>
        <v>1.5</v>
      </c>
      <c r="M52" s="427" t="str">
        <f t="shared" si="4"/>
        <v xml:space="preserve"> </v>
      </c>
      <c r="N52" s="625"/>
      <c r="O52" s="441"/>
      <c r="P52" s="109" t="str">
        <f t="shared" si="5"/>
        <v xml:space="preserve"> </v>
      </c>
      <c r="Q52" s="76"/>
    </row>
    <row r="53" spans="1:17" ht="12.75" x14ac:dyDescent="0.2">
      <c r="A53" s="143">
        <v>20</v>
      </c>
      <c r="B53" s="618">
        <f>A53*$D$9</f>
        <v>0</v>
      </c>
      <c r="C53" s="619"/>
      <c r="D53" s="142" t="str">
        <f t="shared" si="6"/>
        <v>-</v>
      </c>
      <c r="E53" s="626">
        <f>E45</f>
        <v>0</v>
      </c>
      <c r="F53" s="428"/>
      <c r="G53" s="433"/>
      <c r="H53" s="434"/>
      <c r="I53" s="427" t="str">
        <f t="shared" si="0"/>
        <v xml:space="preserve"> </v>
      </c>
      <c r="J53" s="428"/>
      <c r="K53" s="254">
        <f t="shared" si="1"/>
        <v>0</v>
      </c>
      <c r="L53" s="108">
        <f t="shared" si="3"/>
        <v>1.5</v>
      </c>
      <c r="M53" s="427" t="str">
        <f t="shared" si="4"/>
        <v xml:space="preserve"> </v>
      </c>
      <c r="N53" s="625"/>
      <c r="O53" s="441"/>
      <c r="P53" s="109" t="str">
        <f t="shared" si="5"/>
        <v xml:space="preserve"> </v>
      </c>
      <c r="Q53" s="76"/>
    </row>
    <row r="54" spans="1:17" ht="12.75" x14ac:dyDescent="0.2">
      <c r="A54" s="144"/>
      <c r="B54" s="130"/>
      <c r="C54" s="131"/>
      <c r="D54" s="76"/>
      <c r="E54" s="76"/>
      <c r="F54" s="76"/>
      <c r="G54" s="76"/>
      <c r="H54" s="76"/>
      <c r="I54" s="76"/>
      <c r="J54" s="76"/>
      <c r="K54" s="111"/>
      <c r="L54" s="111"/>
      <c r="M54" s="76"/>
      <c r="N54" s="76"/>
      <c r="O54" s="110" t="str">
        <f>IF($D$13="English","Test passed?","Test bestanden?")</f>
        <v>Test passed?</v>
      </c>
      <c r="P54" s="109" t="str">
        <f>IF(AND(P45="Y",P46= "Y", P47="Y",P48="Y",P49="Y",P50="Y",P51="Y",P52="Y",P53="Y"),"Y","N")</f>
        <v>N</v>
      </c>
      <c r="Q54" s="76"/>
    </row>
    <row r="55" spans="1:17" ht="12.75" x14ac:dyDescent="0.2">
      <c r="A55" s="145"/>
      <c r="B55" s="130"/>
      <c r="C55" s="131"/>
      <c r="D55" s="76"/>
      <c r="E55" s="76"/>
      <c r="F55" s="76"/>
      <c r="G55" s="76"/>
      <c r="H55" s="76"/>
      <c r="I55" s="76"/>
      <c r="J55" s="76"/>
      <c r="K55" s="114"/>
      <c r="L55" s="114"/>
      <c r="M55" s="76"/>
      <c r="N55" s="76"/>
      <c r="O55" s="113"/>
      <c r="P55" s="115"/>
      <c r="Q55" s="76"/>
    </row>
    <row r="56" spans="1:17" x14ac:dyDescent="0.2">
      <c r="A56" s="473" t="str">
        <f>IF($D$13="English","If the maximum calculated error in Weighing Test is less or equal to 0,5e, no additional Tare Test has to be performed. ","Wenn der kalkulierte maximale Fehler im Linearitätstest kleiner oder gleich 0,5e ist, muss kein zusätzlich Tara Test durchgeführt werden. ")</f>
        <v xml:space="preserve">If the maximum calculated error in Weighing Test is less or equal to 0,5e, no additional Tare Test has to be performed. </v>
      </c>
      <c r="B56" s="474"/>
      <c r="C56" s="474"/>
      <c r="D56" s="474"/>
      <c r="E56" s="474"/>
      <c r="F56" s="474"/>
      <c r="G56" s="474"/>
      <c r="H56" s="474"/>
      <c r="I56" s="474"/>
      <c r="J56" s="474"/>
      <c r="K56" s="474"/>
      <c r="L56" s="474"/>
      <c r="M56" s="474"/>
      <c r="N56" s="474"/>
      <c r="O56" s="474"/>
      <c r="P56" s="474"/>
      <c r="Q56" s="76"/>
    </row>
    <row r="57" spans="1:17" x14ac:dyDescent="0.2">
      <c r="A57" s="474"/>
      <c r="B57" s="474"/>
      <c r="C57" s="474"/>
      <c r="D57" s="474"/>
      <c r="E57" s="474"/>
      <c r="F57" s="474"/>
      <c r="G57" s="474"/>
      <c r="H57" s="474"/>
      <c r="I57" s="474"/>
      <c r="J57" s="474"/>
      <c r="K57" s="474"/>
      <c r="L57" s="474"/>
      <c r="M57" s="474"/>
      <c r="N57" s="474"/>
      <c r="O57" s="474"/>
      <c r="P57" s="474"/>
      <c r="Q57" s="76"/>
    </row>
    <row r="58" spans="1:17" ht="12.75" x14ac:dyDescent="0.2">
      <c r="A58" s="145" t="str">
        <f>IF($D$13="English","Does Test 5 have to be performed? ","Muss Test 5 durchgeführt werden? ")</f>
        <v xml:space="preserve">Does Test 5 have to be performed? </v>
      </c>
      <c r="B58" s="148"/>
      <c r="C58" s="148"/>
      <c r="D58" s="148"/>
      <c r="E58" s="148"/>
      <c r="F58" s="109" t="e">
        <f>IF(AND(ABS(M45)&lt;=0.5*$D$9,ABS(M46)&lt;=0.5*$D$9,ABS(M47)&lt;=0.5*$D$9,ABS(M48)&lt;=0.5*$D$9,ABS(M49)&lt;=0.5*$D$9,ABS(M50)&lt;=0.5*$D$9,ABS(M51)&lt;=0.5*$D$9,ABS(M52)&lt;=0.5*$D$9,ABS(M53)&lt;=0.5*$D$9),"N","Y")</f>
        <v>#VALUE!</v>
      </c>
      <c r="G58" s="148"/>
      <c r="H58" s="148"/>
      <c r="I58" s="148"/>
      <c r="J58" s="148"/>
      <c r="K58" s="148"/>
      <c r="L58" s="148"/>
      <c r="M58" s="148"/>
      <c r="N58" s="148"/>
      <c r="O58" s="148"/>
      <c r="P58" s="148"/>
      <c r="Q58" s="76"/>
    </row>
    <row r="59" spans="1:17" ht="12.75" x14ac:dyDescent="0.2">
      <c r="A59" s="148"/>
      <c r="B59" s="148"/>
      <c r="C59" s="148"/>
      <c r="D59" s="148"/>
      <c r="E59" s="148"/>
      <c r="F59" s="148"/>
      <c r="G59" s="148"/>
      <c r="H59" s="148"/>
      <c r="I59" s="148"/>
      <c r="J59" s="148"/>
      <c r="K59" s="148"/>
      <c r="L59" s="148"/>
      <c r="M59" s="148"/>
      <c r="N59" s="148"/>
      <c r="O59" s="148"/>
      <c r="P59" s="148"/>
      <c r="Q59" s="76"/>
    </row>
    <row r="60" spans="1:17" ht="12.75" x14ac:dyDescent="0.2">
      <c r="A60" s="148"/>
      <c r="B60" s="148"/>
      <c r="C60" s="148"/>
      <c r="D60" s="148"/>
      <c r="E60" s="148"/>
      <c r="F60" s="148"/>
      <c r="G60" s="148"/>
      <c r="H60" s="148"/>
      <c r="I60" s="148"/>
      <c r="J60" s="148"/>
      <c r="K60" s="148"/>
      <c r="L60" s="148"/>
      <c r="M60" s="148"/>
      <c r="N60" s="148"/>
      <c r="O60" s="148"/>
      <c r="P60" s="148"/>
      <c r="Q60" s="76"/>
    </row>
    <row r="61" spans="1:17" ht="12.75" x14ac:dyDescent="0.2">
      <c r="A61" s="148"/>
      <c r="B61" s="148"/>
      <c r="C61" s="148"/>
      <c r="D61" s="148"/>
      <c r="E61" s="148"/>
      <c r="F61" s="148"/>
      <c r="G61" s="148"/>
      <c r="H61" s="148"/>
      <c r="I61" s="148"/>
      <c r="J61" s="148"/>
      <c r="K61" s="148"/>
      <c r="L61" s="148"/>
      <c r="M61" s="148"/>
      <c r="N61" s="148"/>
      <c r="O61" s="148"/>
      <c r="P61" s="148"/>
      <c r="Q61" s="76"/>
    </row>
    <row r="62" spans="1:17" ht="12.75" x14ac:dyDescent="0.2">
      <c r="A62" s="148"/>
      <c r="B62" s="148"/>
      <c r="C62" s="148"/>
      <c r="D62" s="148"/>
      <c r="E62" s="148"/>
      <c r="F62" s="148"/>
      <c r="G62" s="148"/>
      <c r="H62" s="148"/>
      <c r="I62" s="148"/>
      <c r="J62" s="148"/>
      <c r="K62" s="148"/>
      <c r="L62" s="148"/>
      <c r="M62" s="148"/>
      <c r="N62" s="148"/>
      <c r="O62" s="148"/>
      <c r="P62" s="148"/>
      <c r="Q62" s="76"/>
    </row>
    <row r="63" spans="1:17" ht="12.75" x14ac:dyDescent="0.2">
      <c r="A63" s="148"/>
      <c r="B63" s="148"/>
      <c r="C63" s="148"/>
      <c r="D63" s="148"/>
      <c r="E63" s="148"/>
      <c r="F63" s="148"/>
      <c r="G63" s="148"/>
      <c r="H63" s="148"/>
      <c r="I63" s="148"/>
      <c r="J63" s="148"/>
      <c r="K63" s="148"/>
      <c r="L63" s="148"/>
      <c r="M63" s="148"/>
      <c r="N63" s="148"/>
      <c r="O63" s="148"/>
      <c r="P63" s="148"/>
      <c r="Q63" s="76"/>
    </row>
    <row r="64" spans="1:17" ht="12.75" x14ac:dyDescent="0.2">
      <c r="A64" s="94" t="str">
        <f>IF($D$13="English","5.  Tare (Weighing Test) - Indicator in hi-res mode:","5. Tara (Richtigkeitsprüfung) - Indikator in Hi-Res-Modus:")</f>
        <v>5.  Tare (Weighing Test) - Indicator in hi-res mode:</v>
      </c>
      <c r="B64" s="147"/>
      <c r="C64" s="147"/>
      <c r="D64" s="147"/>
      <c r="E64" s="147"/>
      <c r="F64" s="147"/>
      <c r="G64" s="147"/>
      <c r="H64" s="76" t="str">
        <f>IF($D$13="English","accordance to EN45501-2015, A.4.6.1","gemäß EN45501-2015, A.4.6.1")</f>
        <v>accordance to EN45501-2015, A.4.6.1</v>
      </c>
      <c r="I64" s="147"/>
      <c r="J64" s="147"/>
      <c r="K64" s="147"/>
      <c r="L64" s="147"/>
      <c r="M64" s="147"/>
      <c r="N64" s="147"/>
      <c r="O64" s="147"/>
      <c r="P64" s="147"/>
      <c r="Q64" s="76"/>
    </row>
    <row r="65" spans="1:18" x14ac:dyDescent="0.2">
      <c r="A65" s="475" t="str">
        <f>IF($D$13="English","Tare a load between 1/3 Max and 2/3 Max and test up to Max.at 5 load points. Please test at the loads where mpe changes.","Last zwischen 1/3 und 2/3 Max tarieren und bis zur Maximallast bei 5 Lastpunkten prüfen. Bei den Lasten, bei denen sich mpe ändert, muss geprüft werden. ")</f>
        <v>Tare a load between 1/3 Max and 2/3 Max and test up to Max.at 5 load points. Please test at the loads where mpe changes.</v>
      </c>
      <c r="B65" s="627"/>
      <c r="C65" s="627"/>
      <c r="D65" s="627"/>
      <c r="E65" s="627"/>
      <c r="F65" s="627"/>
      <c r="G65" s="627"/>
      <c r="H65" s="627"/>
      <c r="I65" s="627"/>
      <c r="J65" s="627"/>
      <c r="K65" s="627"/>
      <c r="L65" s="627"/>
      <c r="M65" s="627"/>
      <c r="N65" s="627"/>
      <c r="O65" s="627"/>
      <c r="P65" s="627"/>
      <c r="Q65" s="76"/>
    </row>
    <row r="66" spans="1:18" x14ac:dyDescent="0.2">
      <c r="A66" s="627"/>
      <c r="B66" s="627"/>
      <c r="C66" s="627"/>
      <c r="D66" s="627"/>
      <c r="E66" s="627"/>
      <c r="F66" s="627"/>
      <c r="G66" s="627"/>
      <c r="H66" s="627"/>
      <c r="I66" s="627"/>
      <c r="J66" s="627"/>
      <c r="K66" s="627"/>
      <c r="L66" s="627"/>
      <c r="M66" s="627"/>
      <c r="N66" s="627"/>
      <c r="O66" s="627"/>
      <c r="P66" s="627"/>
      <c r="Q66" s="76"/>
    </row>
    <row r="67" spans="1:18" ht="12.75" x14ac:dyDescent="0.2">
      <c r="A67" s="94" t="str">
        <f>IF($D$13="English","Tared load:","Tarierte Last:")</f>
        <v>Tared load:</v>
      </c>
      <c r="B67" s="78"/>
      <c r="C67" s="487"/>
      <c r="D67" s="488"/>
      <c r="E67" s="76" t="s">
        <v>2</v>
      </c>
      <c r="F67" s="76"/>
      <c r="G67" s="99"/>
      <c r="H67" s="98"/>
      <c r="I67" s="114"/>
      <c r="J67" s="132"/>
      <c r="K67" s="76"/>
      <c r="L67" s="76"/>
      <c r="M67" s="76"/>
      <c r="N67" s="76"/>
      <c r="O67" s="76"/>
      <c r="P67" s="76"/>
      <c r="Q67" s="76"/>
    </row>
    <row r="68" spans="1:18" ht="12.75" x14ac:dyDescent="0.2">
      <c r="A68" s="450" t="s">
        <v>0</v>
      </c>
      <c r="B68" s="478"/>
      <c r="C68" s="479"/>
      <c r="D68" s="120" t="s">
        <v>84</v>
      </c>
      <c r="E68" s="450" t="s">
        <v>7</v>
      </c>
      <c r="F68" s="498"/>
      <c r="G68" s="450" t="s">
        <v>89</v>
      </c>
      <c r="H68" s="426"/>
      <c r="I68" s="450" t="s">
        <v>1</v>
      </c>
      <c r="J68" s="480"/>
      <c r="K68" s="449"/>
      <c r="L68" s="138" t="s">
        <v>90</v>
      </c>
      <c r="M68" s="140"/>
      <c r="N68" s="102" t="s">
        <v>9</v>
      </c>
      <c r="O68" s="76"/>
      <c r="P68" s="76"/>
      <c r="Q68" s="76"/>
    </row>
    <row r="69" spans="1:18" ht="12.75" x14ac:dyDescent="0.2">
      <c r="A69" s="505" t="s">
        <v>2</v>
      </c>
      <c r="B69" s="480"/>
      <c r="C69" s="449"/>
      <c r="D69" s="150"/>
      <c r="E69" s="450" t="s">
        <v>2</v>
      </c>
      <c r="F69" s="426"/>
      <c r="G69" s="506" t="s">
        <v>2</v>
      </c>
      <c r="H69" s="426"/>
      <c r="I69" s="506" t="s">
        <v>2</v>
      </c>
      <c r="J69" s="449"/>
      <c r="K69" s="151" t="s">
        <v>3</v>
      </c>
      <c r="L69" s="390" t="s">
        <v>2</v>
      </c>
      <c r="M69" s="426"/>
      <c r="N69" s="102" t="s">
        <v>16</v>
      </c>
      <c r="O69" s="76"/>
      <c r="P69" s="76"/>
      <c r="Q69" s="76"/>
    </row>
    <row r="70" spans="1:18" ht="12.75" x14ac:dyDescent="0.2">
      <c r="A70" s="487"/>
      <c r="B70" s="501"/>
      <c r="C70" s="483"/>
      <c r="D70" s="150" t="str">
        <f t="shared" ref="D70:D78" si="7">IF($D$9=0," ",A70/$D$9)</f>
        <v xml:space="preserve"> </v>
      </c>
      <c r="E70" s="487"/>
      <c r="F70" s="488"/>
      <c r="G70" s="489" t="str">
        <f t="shared" ref="G70:G78" si="8">IF($A70=0," ",IF($D$9=0," ",E70-A70))</f>
        <v xml:space="preserve"> </v>
      </c>
      <c r="H70" s="441"/>
      <c r="I70" s="427" t="str">
        <f t="shared" ref="I70:I78" si="9">IF($D$8=0," ",K70*$D$9)</f>
        <v xml:space="preserve"> </v>
      </c>
      <c r="J70" s="449"/>
      <c r="K70" s="152">
        <f t="shared" ref="K70:K78" si="10">IF(D70=0,0,IF(D70&lt;=500,0.5,(IF(D70&lt;=2000,1,IF(D70&gt;2000,1.5," ")))))</f>
        <v>1.5</v>
      </c>
      <c r="L70" s="427" t="str">
        <f>IF(E70=0," ",IF($E$38=" "," ",ROUND(G70-$E$38,4)))</f>
        <v xml:space="preserve"> </v>
      </c>
      <c r="M70" s="441"/>
      <c r="N70" s="109" t="str">
        <f t="shared" ref="N70:N78" si="11">IF(L70=" "," ",IF(ABS(L70)&lt;=I70,"Y","N"))</f>
        <v xml:space="preserve"> </v>
      </c>
      <c r="O70" s="76"/>
      <c r="P70" s="76"/>
      <c r="Q70" s="76"/>
    </row>
    <row r="71" spans="1:18" ht="12.75" x14ac:dyDescent="0.2">
      <c r="A71" s="487"/>
      <c r="B71" s="501"/>
      <c r="C71" s="483"/>
      <c r="D71" s="150" t="str">
        <f t="shared" si="7"/>
        <v xml:space="preserve"> </v>
      </c>
      <c r="E71" s="487"/>
      <c r="F71" s="488"/>
      <c r="G71" s="489" t="str">
        <f t="shared" si="8"/>
        <v xml:space="preserve"> </v>
      </c>
      <c r="H71" s="441"/>
      <c r="I71" s="427" t="str">
        <f t="shared" si="9"/>
        <v xml:space="preserve"> </v>
      </c>
      <c r="J71" s="449"/>
      <c r="K71" s="152">
        <f t="shared" si="10"/>
        <v>1.5</v>
      </c>
      <c r="L71" s="427" t="str">
        <f t="shared" ref="L71:L78" si="12">IF(E71=0," ",IF($E$38=" "," ",ROUND(G71-$E$38,4)))</f>
        <v xml:space="preserve"> </v>
      </c>
      <c r="M71" s="441"/>
      <c r="N71" s="109" t="str">
        <f t="shared" si="11"/>
        <v xml:space="preserve"> </v>
      </c>
      <c r="O71" s="76"/>
      <c r="P71" s="76"/>
      <c r="Q71" s="76"/>
    </row>
    <row r="72" spans="1:18" ht="12.75" x14ac:dyDescent="0.2">
      <c r="A72" s="487"/>
      <c r="B72" s="501"/>
      <c r="C72" s="483"/>
      <c r="D72" s="150" t="str">
        <f t="shared" si="7"/>
        <v xml:space="preserve"> </v>
      </c>
      <c r="E72" s="487"/>
      <c r="F72" s="488"/>
      <c r="G72" s="489" t="str">
        <f t="shared" si="8"/>
        <v xml:space="preserve"> </v>
      </c>
      <c r="H72" s="441"/>
      <c r="I72" s="427" t="str">
        <f t="shared" si="9"/>
        <v xml:space="preserve"> </v>
      </c>
      <c r="J72" s="449"/>
      <c r="K72" s="152">
        <f t="shared" si="10"/>
        <v>1.5</v>
      </c>
      <c r="L72" s="427" t="str">
        <f t="shared" si="12"/>
        <v xml:space="preserve"> </v>
      </c>
      <c r="M72" s="441"/>
      <c r="N72" s="109" t="str">
        <f t="shared" si="11"/>
        <v xml:space="preserve"> </v>
      </c>
      <c r="O72" s="76"/>
      <c r="P72" s="76"/>
      <c r="Q72" s="76"/>
    </row>
    <row r="73" spans="1:18" ht="12.75" x14ac:dyDescent="0.2">
      <c r="A73" s="487"/>
      <c r="B73" s="501"/>
      <c r="C73" s="483"/>
      <c r="D73" s="150" t="str">
        <f t="shared" si="7"/>
        <v xml:space="preserve"> </v>
      </c>
      <c r="E73" s="487"/>
      <c r="F73" s="488"/>
      <c r="G73" s="489" t="str">
        <f t="shared" si="8"/>
        <v xml:space="preserve"> </v>
      </c>
      <c r="H73" s="441"/>
      <c r="I73" s="427" t="str">
        <f t="shared" si="9"/>
        <v xml:space="preserve"> </v>
      </c>
      <c r="J73" s="449"/>
      <c r="K73" s="152">
        <f t="shared" si="10"/>
        <v>1.5</v>
      </c>
      <c r="L73" s="427" t="str">
        <f t="shared" si="12"/>
        <v xml:space="preserve"> </v>
      </c>
      <c r="M73" s="441"/>
      <c r="N73" s="109" t="str">
        <f t="shared" si="11"/>
        <v xml:space="preserve"> </v>
      </c>
      <c r="O73" s="76"/>
      <c r="P73" s="76"/>
      <c r="Q73" s="76"/>
    </row>
    <row r="74" spans="1:18" ht="12.75" x14ac:dyDescent="0.2">
      <c r="A74" s="487"/>
      <c r="B74" s="501"/>
      <c r="C74" s="483"/>
      <c r="D74" s="150" t="str">
        <f t="shared" si="7"/>
        <v xml:space="preserve"> </v>
      </c>
      <c r="E74" s="487"/>
      <c r="F74" s="488"/>
      <c r="G74" s="489" t="str">
        <f t="shared" si="8"/>
        <v xml:space="preserve"> </v>
      </c>
      <c r="H74" s="441"/>
      <c r="I74" s="427" t="str">
        <f t="shared" si="9"/>
        <v xml:space="preserve"> </v>
      </c>
      <c r="J74" s="449"/>
      <c r="K74" s="152">
        <f t="shared" si="10"/>
        <v>1.5</v>
      </c>
      <c r="L74" s="427" t="str">
        <f t="shared" si="12"/>
        <v xml:space="preserve"> </v>
      </c>
      <c r="M74" s="441"/>
      <c r="N74" s="109" t="str">
        <f t="shared" si="11"/>
        <v xml:space="preserve"> </v>
      </c>
      <c r="O74" s="76"/>
      <c r="P74" s="76"/>
      <c r="Q74" s="76"/>
    </row>
    <row r="75" spans="1:18" ht="12.75" x14ac:dyDescent="0.2">
      <c r="A75" s="628">
        <f>A73</f>
        <v>0</v>
      </c>
      <c r="B75" s="629"/>
      <c r="C75" s="630"/>
      <c r="D75" s="150" t="str">
        <f t="shared" si="7"/>
        <v xml:space="preserve"> </v>
      </c>
      <c r="E75" s="487"/>
      <c r="F75" s="488"/>
      <c r="G75" s="489" t="str">
        <f t="shared" si="8"/>
        <v xml:space="preserve"> </v>
      </c>
      <c r="H75" s="441"/>
      <c r="I75" s="427" t="str">
        <f t="shared" si="9"/>
        <v xml:space="preserve"> </v>
      </c>
      <c r="J75" s="449"/>
      <c r="K75" s="152">
        <f t="shared" si="10"/>
        <v>1.5</v>
      </c>
      <c r="L75" s="427" t="str">
        <f t="shared" si="12"/>
        <v xml:space="preserve"> </v>
      </c>
      <c r="M75" s="441"/>
      <c r="N75" s="109" t="str">
        <f t="shared" si="11"/>
        <v xml:space="preserve"> </v>
      </c>
      <c r="O75" s="76"/>
      <c r="P75" s="76"/>
      <c r="Q75" s="136"/>
      <c r="R75" s="15"/>
    </row>
    <row r="76" spans="1:18" ht="12.75" x14ac:dyDescent="0.2">
      <c r="A76" s="628">
        <f>A72</f>
        <v>0</v>
      </c>
      <c r="B76" s="629"/>
      <c r="C76" s="630"/>
      <c r="D76" s="150" t="str">
        <f t="shared" si="7"/>
        <v xml:space="preserve"> </v>
      </c>
      <c r="E76" s="487"/>
      <c r="F76" s="488"/>
      <c r="G76" s="489" t="str">
        <f t="shared" si="8"/>
        <v xml:space="preserve"> </v>
      </c>
      <c r="H76" s="441"/>
      <c r="I76" s="427" t="str">
        <f t="shared" si="9"/>
        <v xml:space="preserve"> </v>
      </c>
      <c r="J76" s="449"/>
      <c r="K76" s="152">
        <f t="shared" si="10"/>
        <v>1.5</v>
      </c>
      <c r="L76" s="427" t="str">
        <f t="shared" si="12"/>
        <v xml:space="preserve"> </v>
      </c>
      <c r="M76" s="441"/>
      <c r="N76" s="109" t="str">
        <f t="shared" si="11"/>
        <v xml:space="preserve"> </v>
      </c>
      <c r="O76" s="76"/>
      <c r="P76" s="76"/>
      <c r="Q76" s="136"/>
      <c r="R76" s="15"/>
    </row>
    <row r="77" spans="1:18" ht="12.75" x14ac:dyDescent="0.2">
      <c r="A77" s="628">
        <f>A71</f>
        <v>0</v>
      </c>
      <c r="B77" s="629"/>
      <c r="C77" s="630"/>
      <c r="D77" s="150" t="str">
        <f t="shared" si="7"/>
        <v xml:space="preserve"> </v>
      </c>
      <c r="E77" s="487"/>
      <c r="F77" s="488"/>
      <c r="G77" s="489" t="str">
        <f t="shared" si="8"/>
        <v xml:space="preserve"> </v>
      </c>
      <c r="H77" s="441"/>
      <c r="I77" s="427" t="str">
        <f t="shared" si="9"/>
        <v xml:space="preserve"> </v>
      </c>
      <c r="J77" s="449"/>
      <c r="K77" s="152">
        <f t="shared" si="10"/>
        <v>1.5</v>
      </c>
      <c r="L77" s="427" t="str">
        <f t="shared" si="12"/>
        <v xml:space="preserve"> </v>
      </c>
      <c r="M77" s="441"/>
      <c r="N77" s="109" t="str">
        <f t="shared" si="11"/>
        <v xml:space="preserve"> </v>
      </c>
      <c r="O77" s="76"/>
      <c r="P77" s="76"/>
      <c r="Q77" s="136"/>
      <c r="R77" s="15"/>
    </row>
    <row r="78" spans="1:18" ht="12.75" x14ac:dyDescent="0.2">
      <c r="A78" s="628">
        <f>A70</f>
        <v>0</v>
      </c>
      <c r="B78" s="629"/>
      <c r="C78" s="630"/>
      <c r="D78" s="150" t="str">
        <f t="shared" si="7"/>
        <v xml:space="preserve"> </v>
      </c>
      <c r="E78" s="487"/>
      <c r="F78" s="488"/>
      <c r="G78" s="489" t="str">
        <f t="shared" si="8"/>
        <v xml:space="preserve"> </v>
      </c>
      <c r="H78" s="441"/>
      <c r="I78" s="427" t="str">
        <f t="shared" si="9"/>
        <v xml:space="preserve"> </v>
      </c>
      <c r="J78" s="449"/>
      <c r="K78" s="152">
        <f t="shared" si="10"/>
        <v>1.5</v>
      </c>
      <c r="L78" s="427" t="str">
        <f t="shared" si="12"/>
        <v xml:space="preserve"> </v>
      </c>
      <c r="M78" s="441"/>
      <c r="N78" s="109" t="str">
        <f t="shared" si="11"/>
        <v xml:space="preserve"> </v>
      </c>
      <c r="O78" s="76"/>
      <c r="P78" s="76"/>
      <c r="Q78" s="136"/>
      <c r="R78" s="15"/>
    </row>
    <row r="79" spans="1:18" ht="12.75" x14ac:dyDescent="0.2">
      <c r="A79" s="76"/>
      <c r="B79" s="87"/>
      <c r="C79" s="88"/>
      <c r="D79" s="76"/>
      <c r="E79" s="76"/>
      <c r="F79" s="76"/>
      <c r="G79" s="78"/>
      <c r="H79" s="78"/>
      <c r="I79" s="76"/>
      <c r="J79" s="76"/>
      <c r="K79" s="76"/>
      <c r="L79" s="79"/>
      <c r="M79" s="77" t="str">
        <f>IF($D$13="English","Test passed?","Test bestanden?")</f>
        <v>Test passed?</v>
      </c>
      <c r="N79" s="109" t="str">
        <f>IF(AND(N70="Y",N71="Y",N72="Y",N73="Y",N74="Y",N75="Y",N76="Y",N77="Y",N78="Y"),"Y","N")</f>
        <v>N</v>
      </c>
      <c r="O79" s="136"/>
      <c r="P79" s="76"/>
      <c r="Q79" s="76"/>
    </row>
    <row r="80" spans="1:18" ht="12.75" x14ac:dyDescent="0.2">
      <c r="A80" s="146"/>
      <c r="B80" s="147"/>
      <c r="C80" s="147"/>
      <c r="D80" s="147"/>
      <c r="E80" s="147"/>
      <c r="F80" s="147"/>
      <c r="G80" s="147"/>
      <c r="H80" s="147"/>
      <c r="I80" s="147"/>
      <c r="J80" s="147"/>
      <c r="K80" s="147"/>
      <c r="L80" s="147"/>
      <c r="M80" s="147"/>
      <c r="N80" s="147"/>
      <c r="O80" s="147"/>
      <c r="P80" s="147"/>
      <c r="Q80" s="76"/>
    </row>
    <row r="81" spans="1:17" ht="12" customHeight="1" x14ac:dyDescent="0.2">
      <c r="A81" s="94" t="str">
        <f>IF($D$13="English","6.  Eccentricity Test (Indicator in hi-res mode)","6.  Prüfung bei Außermittiger Belastung (Indicator in hi-res mode)")</f>
        <v>6.  Eccentricity Test (Indicator in hi-res mode)</v>
      </c>
      <c r="B81" s="76"/>
      <c r="C81" s="77"/>
      <c r="D81" s="95"/>
      <c r="E81" s="96"/>
      <c r="F81" s="97"/>
      <c r="G81" s="76"/>
      <c r="H81" s="76" t="str">
        <f>IF($D$13="English","accordance to EN45501-2015, A.4.7","gemäß EN45501-2015, A.4.7")</f>
        <v>accordance to EN45501-2015, A.4.7</v>
      </c>
      <c r="I81" s="76"/>
      <c r="J81" s="76"/>
      <c r="K81" s="99"/>
      <c r="L81" s="99"/>
      <c r="M81" s="99"/>
      <c r="N81" s="76"/>
      <c r="O81" s="76"/>
      <c r="P81" s="76"/>
      <c r="Q81" s="76"/>
    </row>
    <row r="82" spans="1:17" ht="15" customHeight="1" x14ac:dyDescent="0.2">
      <c r="A82" s="125"/>
      <c r="B82" s="94" t="str">
        <f>IF($D$13="English","Load position","Belastungsort")</f>
        <v>Load position</v>
      </c>
      <c r="C82" s="76"/>
      <c r="D82" s="76"/>
      <c r="E82" s="76"/>
      <c r="F82" s="76"/>
      <c r="G82" s="76"/>
      <c r="H82" s="76"/>
      <c r="I82" s="98"/>
      <c r="J82" s="76"/>
      <c r="K82" s="76"/>
      <c r="L82" s="76"/>
      <c r="M82" s="76"/>
      <c r="N82" s="76"/>
      <c r="O82" s="76"/>
      <c r="P82" s="76"/>
      <c r="Q82" s="124"/>
    </row>
    <row r="83" spans="1:17" ht="12.75" x14ac:dyDescent="0.2">
      <c r="A83" s="125"/>
      <c r="B83" s="153">
        <v>1</v>
      </c>
      <c r="C83" s="154"/>
      <c r="D83" s="155">
        <f>IF($Q$88="Y",2,4)</f>
        <v>4</v>
      </c>
      <c r="E83" s="156"/>
      <c r="F83" s="155" t="str">
        <f>IF(AND($G$88=4,Q88="N")," ",IF($Q$88="Y",3,5))</f>
        <v xml:space="preserve"> </v>
      </c>
      <c r="G83" s="154"/>
      <c r="H83" s="155" t="str">
        <f>IF(AND(OR($G$88=4,$G$88=6),Q88="N")," ",IF($Q$88="Y",4,8))</f>
        <v xml:space="preserve"> </v>
      </c>
      <c r="I83" s="154"/>
      <c r="J83" s="155" t="str">
        <f>IF(AND(OR($G$88=4,$G$88=6,$G$88=8),$Q$88="N")," ",IF($Q$88="Y"," ",9))</f>
        <v xml:space="preserve"> </v>
      </c>
      <c r="K83" s="154"/>
      <c r="L83" s="157"/>
      <c r="M83" s="157"/>
      <c r="N83" s="157"/>
      <c r="O83" s="76"/>
      <c r="P83" s="76"/>
      <c r="Q83" s="158" t="s">
        <v>13</v>
      </c>
    </row>
    <row r="84" spans="1:17" x14ac:dyDescent="0.2">
      <c r="A84" s="125"/>
      <c r="B84" s="159"/>
      <c r="C84" s="160"/>
      <c r="D84" s="161"/>
      <c r="E84" s="161"/>
      <c r="F84" s="162"/>
      <c r="G84" s="160"/>
      <c r="H84" s="161"/>
      <c r="I84" s="160"/>
      <c r="J84" s="159"/>
      <c r="K84" s="160"/>
      <c r="L84" s="76"/>
      <c r="M84" s="76"/>
      <c r="N84" s="76"/>
      <c r="O84" s="76"/>
      <c r="P84" s="76"/>
      <c r="Q84" s="76"/>
    </row>
    <row r="85" spans="1:17" x14ac:dyDescent="0.2">
      <c r="A85" s="125"/>
      <c r="B85" s="153">
        <f>IF($Q$88="Y"," ",2)</f>
        <v>2</v>
      </c>
      <c r="C85" s="163" t="s">
        <v>12</v>
      </c>
      <c r="D85" s="153">
        <f>IF($Q$88="Y"," ",3)</f>
        <v>3</v>
      </c>
      <c r="E85" s="156"/>
      <c r="F85" s="155" t="str">
        <f>IF($G$88=4," ",IF($Q$88="Y"," ",6))</f>
        <v xml:space="preserve"> </v>
      </c>
      <c r="G85" s="164"/>
      <c r="H85" s="155" t="str">
        <f>IF(OR($G$88=4,$G$88=6)," ",IF($Q$88="Y"," ",7))</f>
        <v xml:space="preserve"> </v>
      </c>
      <c r="I85" s="164"/>
      <c r="J85" s="155" t="str">
        <f>IF(AND(OR($G$88=4,$G$88=6,$G$88=8),$Q$88="N")," ",IF($Q$88="Y"," ",10))</f>
        <v xml:space="preserve"> </v>
      </c>
      <c r="K85" s="154"/>
      <c r="L85" s="76"/>
      <c r="M85" s="76"/>
      <c r="N85" s="76"/>
      <c r="O85" s="76"/>
      <c r="P85" s="76"/>
      <c r="Q85" s="76"/>
    </row>
    <row r="86" spans="1:17" ht="12" customHeight="1" x14ac:dyDescent="0.2">
      <c r="A86" s="125"/>
      <c r="B86" s="159"/>
      <c r="C86" s="160"/>
      <c r="D86" s="161"/>
      <c r="E86" s="165"/>
      <c r="F86" s="161"/>
      <c r="G86" s="160"/>
      <c r="H86" s="161"/>
      <c r="I86" s="160"/>
      <c r="J86" s="159"/>
      <c r="K86" s="160"/>
      <c r="L86" s="76"/>
      <c r="M86" s="76"/>
      <c r="N86" s="76"/>
      <c r="O86" s="76"/>
      <c r="P86" s="76"/>
      <c r="Q86" s="76"/>
    </row>
    <row r="87" spans="1:17" ht="12" customHeight="1" x14ac:dyDescent="0.2">
      <c r="A87" s="125"/>
      <c r="B87" s="166"/>
      <c r="C87" s="166"/>
      <c r="D87" s="166"/>
      <c r="E87" s="166"/>
      <c r="F87" s="166"/>
      <c r="G87" s="166"/>
      <c r="H87" s="166"/>
      <c r="I87" s="166"/>
      <c r="J87" s="386" t="str">
        <f>IF($D$13="English","Load positions in one line (e.g. weighing belt)?","Belastungsorte in einer Reihe (z.B. Bandwaage)?")</f>
        <v>Load positions in one line (e.g. weighing belt)?</v>
      </c>
      <c r="K87" s="386"/>
      <c r="L87" s="386"/>
      <c r="M87" s="386"/>
      <c r="N87" s="386"/>
      <c r="O87" s="386"/>
      <c r="P87" s="76"/>
      <c r="Q87" s="76"/>
    </row>
    <row r="88" spans="1:17" ht="12" customHeight="1" x14ac:dyDescent="0.2">
      <c r="A88" s="125"/>
      <c r="B88" s="98" t="str">
        <f>IF($D$13="English","number of load carrier","Anzahl Auflager")</f>
        <v>number of load carrier</v>
      </c>
      <c r="C88" s="76"/>
      <c r="D88" s="124"/>
      <c r="E88" s="124"/>
      <c r="F88" s="158" t="s">
        <v>13</v>
      </c>
      <c r="G88" s="30">
        <v>4</v>
      </c>
      <c r="H88" s="166"/>
      <c r="I88" s="76"/>
      <c r="J88" s="386"/>
      <c r="K88" s="386"/>
      <c r="L88" s="386"/>
      <c r="M88" s="386"/>
      <c r="N88" s="386"/>
      <c r="O88" s="386"/>
      <c r="P88" s="124"/>
      <c r="Q88" s="36" t="s">
        <v>21</v>
      </c>
    </row>
    <row r="89" spans="1:17" ht="12" customHeight="1" x14ac:dyDescent="0.2">
      <c r="A89" s="125"/>
      <c r="B89" s="166"/>
      <c r="C89" s="166"/>
      <c r="D89" s="166"/>
      <c r="E89" s="166"/>
      <c r="F89" s="166"/>
      <c r="G89" s="166"/>
      <c r="H89" s="166"/>
      <c r="I89" s="166"/>
      <c r="J89" s="168"/>
      <c r="K89" s="76"/>
      <c r="L89" s="76"/>
      <c r="M89" s="76"/>
      <c r="N89" s="76"/>
      <c r="O89" s="124"/>
      <c r="P89" s="124"/>
      <c r="Q89" s="124"/>
    </row>
    <row r="90" spans="1:17" s="18" customFormat="1" ht="21.75" customHeight="1" x14ac:dyDescent="0.2">
      <c r="A90" s="468" t="str">
        <f>IF($D$13="English","load must be about","ungefähre Last")</f>
        <v>load must be about</v>
      </c>
      <c r="B90" s="469"/>
      <c r="C90" s="169" t="s">
        <v>0</v>
      </c>
      <c r="D90" s="170"/>
      <c r="E90" s="171"/>
      <c r="F90" s="169" t="s">
        <v>7</v>
      </c>
      <c r="G90" s="171"/>
      <c r="H90" s="470" t="s">
        <v>8</v>
      </c>
      <c r="I90" s="633"/>
      <c r="J90" s="169" t="s">
        <v>1</v>
      </c>
      <c r="K90" s="171"/>
      <c r="L90" s="172" t="s">
        <v>9</v>
      </c>
      <c r="M90" s="173"/>
      <c r="N90" s="173"/>
      <c r="O90" s="134"/>
      <c r="P90" s="134"/>
      <c r="Q90" s="134"/>
    </row>
    <row r="91" spans="1:17" ht="12.75" x14ac:dyDescent="0.2">
      <c r="A91" s="450" t="s">
        <v>2</v>
      </c>
      <c r="B91" s="449"/>
      <c r="C91" s="117" t="s">
        <v>3</v>
      </c>
      <c r="D91" s="174" t="s">
        <v>4</v>
      </c>
      <c r="E91" s="118" t="s">
        <v>2</v>
      </c>
      <c r="F91" s="117" t="s">
        <v>2</v>
      </c>
      <c r="G91" s="91"/>
      <c r="H91" s="450" t="s">
        <v>2</v>
      </c>
      <c r="I91" s="498"/>
      <c r="J91" s="120" t="s">
        <v>2</v>
      </c>
      <c r="K91" s="118" t="s">
        <v>3</v>
      </c>
      <c r="L91" s="102" t="s">
        <v>16</v>
      </c>
      <c r="M91" s="76"/>
      <c r="N91" s="76"/>
      <c r="O91" s="124"/>
      <c r="P91" s="124"/>
      <c r="Q91" s="124"/>
    </row>
    <row r="92" spans="1:17" ht="12.75" x14ac:dyDescent="0.2">
      <c r="A92" s="631">
        <f>ROUND($D$8/($G$88-1),-0.01)</f>
        <v>0</v>
      </c>
      <c r="B92" s="632"/>
      <c r="C92" s="175" t="str">
        <f>IF($D$9=0," ",E92/$D$9)</f>
        <v xml:space="preserve"> </v>
      </c>
      <c r="D92" s="176">
        <v>1</v>
      </c>
      <c r="E92" s="37"/>
      <c r="F92" s="460"/>
      <c r="G92" s="483"/>
      <c r="H92" s="427" t="str">
        <f t="shared" ref="H92:H99" si="13">IF(F92=0," ",ABS(E92-F92))</f>
        <v xml:space="preserve"> </v>
      </c>
      <c r="I92" s="428"/>
      <c r="J92" s="255">
        <f t="shared" ref="J92:J99" si="14">PRODUCT($D$9,K92)</f>
        <v>0</v>
      </c>
      <c r="K92" s="152">
        <f t="shared" ref="K92:K99" si="15">IF(C92=" ",0,IF(C92&lt;=500,0.5,(IF(C92&lt;=2000,1,IF(C92&gt;2000,1.5," ")))))</f>
        <v>0</v>
      </c>
      <c r="L92" s="109" t="str">
        <f>IF(F92=0," ",IF(ABS(H92)&lt;=J92,"Y","N"))</f>
        <v xml:space="preserve"> </v>
      </c>
      <c r="M92" s="76"/>
      <c r="N92" s="129"/>
      <c r="O92" s="124"/>
      <c r="P92" s="124"/>
      <c r="Q92" s="76"/>
    </row>
    <row r="93" spans="1:17" ht="12.75" x14ac:dyDescent="0.2">
      <c r="A93" s="631">
        <f>ROUND($D$8/($G$88-1),-0.01)</f>
        <v>0</v>
      </c>
      <c r="B93" s="632"/>
      <c r="C93" s="175" t="str">
        <f>IF($D$9=0," ",IF(E93=" ",0,E93/$D$9))</f>
        <v xml:space="preserve"> </v>
      </c>
      <c r="D93" s="176">
        <v>2</v>
      </c>
      <c r="E93" s="256" t="str">
        <f>IF($G$88&gt;1,IF($E$92=0," ",$E$92)," ")</f>
        <v xml:space="preserve"> </v>
      </c>
      <c r="F93" s="460"/>
      <c r="G93" s="483"/>
      <c r="H93" s="427" t="str">
        <f t="shared" si="13"/>
        <v xml:space="preserve"> </v>
      </c>
      <c r="I93" s="428"/>
      <c r="J93" s="255">
        <f t="shared" si="14"/>
        <v>0</v>
      </c>
      <c r="K93" s="152">
        <f t="shared" si="15"/>
        <v>0</v>
      </c>
      <c r="L93" s="109" t="str">
        <f t="shared" ref="L93:L101" si="16">IF(F93=0," ",IF(ABS(H93)&lt;=J93,"Y","N"))</f>
        <v xml:space="preserve"> </v>
      </c>
      <c r="M93" s="124"/>
      <c r="N93" s="178" t="str">
        <f>IF(AND(L92="Y",L93="Y",L94="Y",L95="Y"),"Y","N")</f>
        <v>N</v>
      </c>
      <c r="O93" s="124"/>
      <c r="P93" s="124"/>
      <c r="Q93" s="124"/>
    </row>
    <row r="94" spans="1:17" ht="12.75" x14ac:dyDescent="0.2">
      <c r="A94" s="631">
        <f>ROUND($D$8/($G$88-1),-0.01)</f>
        <v>0</v>
      </c>
      <c r="B94" s="632"/>
      <c r="C94" s="175" t="str">
        <f>IF($D$9=0," ",IF(E94=" ",0,E94/$D$9))</f>
        <v xml:space="preserve"> </v>
      </c>
      <c r="D94" s="176">
        <v>3</v>
      </c>
      <c r="E94" s="256" t="str">
        <f>IF($G$88&gt;1,IF($E$92=0," ",$E$92)," ")</f>
        <v xml:space="preserve"> </v>
      </c>
      <c r="F94" s="460"/>
      <c r="G94" s="483"/>
      <c r="H94" s="427" t="str">
        <f t="shared" si="13"/>
        <v xml:space="preserve"> </v>
      </c>
      <c r="I94" s="428"/>
      <c r="J94" s="255">
        <f t="shared" si="14"/>
        <v>0</v>
      </c>
      <c r="K94" s="152">
        <f t="shared" si="15"/>
        <v>0</v>
      </c>
      <c r="L94" s="109" t="str">
        <f t="shared" si="16"/>
        <v xml:space="preserve"> </v>
      </c>
      <c r="M94" s="124"/>
      <c r="N94" s="178" t="str">
        <f>IF(AND(L92="Y",L93="Y",L94="Y",L95="Y",L96="Y",L97="Y"),"Y","N")</f>
        <v>N</v>
      </c>
      <c r="O94" s="124"/>
      <c r="P94" s="124"/>
      <c r="Q94" s="124"/>
    </row>
    <row r="95" spans="1:17" ht="12.75" x14ac:dyDescent="0.2">
      <c r="A95" s="631">
        <f>ROUND($D$8/($G$88-1),-0.01)</f>
        <v>0</v>
      </c>
      <c r="B95" s="632"/>
      <c r="C95" s="175" t="str">
        <f>IF($D$9=0," ",IF(E95=" ",0,E95/$D$9))</f>
        <v xml:space="preserve"> </v>
      </c>
      <c r="D95" s="176">
        <v>4</v>
      </c>
      <c r="E95" s="256" t="str">
        <f>IF($G$88&gt;1,IF($E$92=0," ",$E$92)," ")</f>
        <v xml:space="preserve"> </v>
      </c>
      <c r="F95" s="460"/>
      <c r="G95" s="483"/>
      <c r="H95" s="427" t="str">
        <f t="shared" si="13"/>
        <v xml:space="preserve"> </v>
      </c>
      <c r="I95" s="428"/>
      <c r="J95" s="255">
        <f t="shared" si="14"/>
        <v>0</v>
      </c>
      <c r="K95" s="152">
        <f t="shared" si="15"/>
        <v>0</v>
      </c>
      <c r="L95" s="109" t="str">
        <f t="shared" si="16"/>
        <v xml:space="preserve"> </v>
      </c>
      <c r="M95" s="124"/>
      <c r="N95" s="178" t="str">
        <f>IF(AND(L92="Y",L93="Y",L94="Y",L95="Y",L96="Y",L97="Y",L98="Y",L99="Y"),"Y","N")</f>
        <v>N</v>
      </c>
      <c r="O95" s="124"/>
      <c r="P95" s="124"/>
      <c r="Q95" s="124"/>
    </row>
    <row r="96" spans="1:17" ht="12.75" x14ac:dyDescent="0.2">
      <c r="A96" s="631" t="str">
        <f>IF(G88=4," ",ROUND($D$8/($G$88-1),-0.01))</f>
        <v xml:space="preserve"> </v>
      </c>
      <c r="B96" s="632"/>
      <c r="C96" s="175" t="str">
        <f t="shared" ref="C96:C101" si="17">IF($D$9=0," ",IF(E96=" "," ",E96/$D$9))</f>
        <v xml:space="preserve"> </v>
      </c>
      <c r="D96" s="176">
        <v>5</v>
      </c>
      <c r="E96" s="256" t="str">
        <f>IF($G$88&gt;4,IF($E$92=0," ",$E$92)," ")</f>
        <v xml:space="preserve"> </v>
      </c>
      <c r="F96" s="460"/>
      <c r="G96" s="483"/>
      <c r="H96" s="427" t="str">
        <f t="shared" si="13"/>
        <v xml:space="preserve"> </v>
      </c>
      <c r="I96" s="428"/>
      <c r="J96" s="255">
        <f t="shared" si="14"/>
        <v>0</v>
      </c>
      <c r="K96" s="152">
        <f t="shared" si="15"/>
        <v>0</v>
      </c>
      <c r="L96" s="109" t="str">
        <f t="shared" si="16"/>
        <v xml:space="preserve"> </v>
      </c>
      <c r="M96" s="124"/>
      <c r="N96" s="178" t="str">
        <f>IF(AND(L92="Y",L93="Y",L94="Y",L95="Y",L96="Y",L97="Y",L98="Y",L99="Y",L100="Y",L101="Y"),"Y","N")</f>
        <v>N</v>
      </c>
      <c r="O96" s="124"/>
      <c r="P96" s="124"/>
      <c r="Q96" s="124"/>
    </row>
    <row r="97" spans="1:17" ht="12.75" x14ac:dyDescent="0.2">
      <c r="A97" s="631" t="str">
        <f>IF(G88=4," ",ROUND($D$8/($G$88-1),-0.01))</f>
        <v xml:space="preserve"> </v>
      </c>
      <c r="B97" s="632"/>
      <c r="C97" s="175" t="str">
        <f t="shared" si="17"/>
        <v xml:space="preserve"> </v>
      </c>
      <c r="D97" s="176">
        <v>6</v>
      </c>
      <c r="E97" s="256" t="str">
        <f>IF($G$88&gt;4,IF($E$92=0," ",$E$92)," ")</f>
        <v xml:space="preserve"> </v>
      </c>
      <c r="F97" s="460"/>
      <c r="G97" s="483"/>
      <c r="H97" s="427" t="str">
        <f t="shared" si="13"/>
        <v xml:space="preserve"> </v>
      </c>
      <c r="I97" s="428"/>
      <c r="J97" s="255">
        <f t="shared" si="14"/>
        <v>0</v>
      </c>
      <c r="K97" s="152">
        <f t="shared" si="15"/>
        <v>0</v>
      </c>
      <c r="L97" s="109" t="str">
        <f t="shared" si="16"/>
        <v xml:space="preserve"> </v>
      </c>
      <c r="M97" s="124"/>
      <c r="N97" s="124"/>
      <c r="O97" s="124"/>
      <c r="P97" s="124"/>
      <c r="Q97" s="124"/>
    </row>
    <row r="98" spans="1:17" ht="12.75" x14ac:dyDescent="0.2">
      <c r="A98" s="631" t="str">
        <f>IF(G88&lt;8," ",ROUND($D$8/($G$88-1),-0.01))</f>
        <v xml:space="preserve"> </v>
      </c>
      <c r="B98" s="632"/>
      <c r="C98" s="175" t="str">
        <f t="shared" si="17"/>
        <v xml:space="preserve"> </v>
      </c>
      <c r="D98" s="176">
        <v>7</v>
      </c>
      <c r="E98" s="256" t="str">
        <f>IF($G$88&gt;6,IF($E$92=0," ",$E$92)," ")</f>
        <v xml:space="preserve"> </v>
      </c>
      <c r="F98" s="460"/>
      <c r="G98" s="483"/>
      <c r="H98" s="427" t="str">
        <f t="shared" si="13"/>
        <v xml:space="preserve"> </v>
      </c>
      <c r="I98" s="428"/>
      <c r="J98" s="255">
        <f t="shared" si="14"/>
        <v>0</v>
      </c>
      <c r="K98" s="152">
        <f t="shared" si="15"/>
        <v>0</v>
      </c>
      <c r="L98" s="109" t="str">
        <f t="shared" si="16"/>
        <v xml:space="preserve"> </v>
      </c>
      <c r="M98" s="124"/>
      <c r="N98" s="124"/>
      <c r="O98" s="124"/>
      <c r="P98" s="124"/>
      <c r="Q98" s="124"/>
    </row>
    <row r="99" spans="1:17" ht="12.75" x14ac:dyDescent="0.2">
      <c r="A99" s="631" t="str">
        <f>IF(G88&lt;8," ",ROUND($D$8/($G$88-1),-0.01))</f>
        <v xml:space="preserve"> </v>
      </c>
      <c r="B99" s="632"/>
      <c r="C99" s="175" t="str">
        <f t="shared" si="17"/>
        <v xml:space="preserve"> </v>
      </c>
      <c r="D99" s="176">
        <v>8</v>
      </c>
      <c r="E99" s="256" t="str">
        <f>IF($G$88&gt;6,IF($E$92=0," ",$E$92)," ")</f>
        <v xml:space="preserve"> </v>
      </c>
      <c r="F99" s="460"/>
      <c r="G99" s="494"/>
      <c r="H99" s="427" t="str">
        <f t="shared" si="13"/>
        <v xml:space="preserve"> </v>
      </c>
      <c r="I99" s="428"/>
      <c r="J99" s="255">
        <f t="shared" si="14"/>
        <v>0</v>
      </c>
      <c r="K99" s="152">
        <f t="shared" si="15"/>
        <v>0</v>
      </c>
      <c r="L99" s="109" t="str">
        <f t="shared" si="16"/>
        <v xml:space="preserve"> </v>
      </c>
      <c r="M99" s="124"/>
      <c r="N99" s="124"/>
      <c r="O99" s="124"/>
      <c r="P99" s="124"/>
      <c r="Q99" s="124"/>
    </row>
    <row r="100" spans="1:17" ht="12.75" x14ac:dyDescent="0.2">
      <c r="A100" s="631" t="str">
        <f>IF(G88&lt;10," ",ROUND($D$8/($G$88-1),-0.01))</f>
        <v xml:space="preserve"> </v>
      </c>
      <c r="B100" s="632"/>
      <c r="C100" s="175" t="str">
        <f t="shared" si="17"/>
        <v xml:space="preserve"> </v>
      </c>
      <c r="D100" s="176">
        <v>9</v>
      </c>
      <c r="E100" s="256" t="str">
        <f>IF($G$88&gt;6,IF($E$92=0," ",$E$92)," ")</f>
        <v xml:space="preserve"> </v>
      </c>
      <c r="F100" s="460"/>
      <c r="G100" s="483"/>
      <c r="H100" s="427" t="str">
        <f>IF(F100=0," ",ABS(E100-F100))</f>
        <v xml:space="preserve"> </v>
      </c>
      <c r="I100" s="428"/>
      <c r="J100" s="255">
        <f>PRODUCT($D$9,K100)</f>
        <v>0</v>
      </c>
      <c r="K100" s="152">
        <f>IF(C100=" ",0,IF(C100&lt;=500,0.5,(IF(C100&lt;=2000,1,IF(C100&gt;2000,1.5," ")))))</f>
        <v>0</v>
      </c>
      <c r="L100" s="109" t="str">
        <f t="shared" si="16"/>
        <v xml:space="preserve"> </v>
      </c>
      <c r="M100" s="124"/>
      <c r="N100" s="124"/>
      <c r="O100" s="124"/>
      <c r="P100" s="124"/>
      <c r="Q100" s="124"/>
    </row>
    <row r="101" spans="1:17" ht="12.75" x14ac:dyDescent="0.2">
      <c r="A101" s="631" t="str">
        <f>IF(G88&lt;10," ",ROUND($D$8/($G$88-1),-0.01))</f>
        <v xml:space="preserve"> </v>
      </c>
      <c r="B101" s="632"/>
      <c r="C101" s="175" t="str">
        <f t="shared" si="17"/>
        <v xml:space="preserve"> </v>
      </c>
      <c r="D101" s="176">
        <v>10</v>
      </c>
      <c r="E101" s="256" t="str">
        <f>IF($G$88&gt;6,IF($E$92=0," ",$E$92)," ")</f>
        <v xml:space="preserve"> </v>
      </c>
      <c r="F101" s="460"/>
      <c r="G101" s="494"/>
      <c r="H101" s="427" t="str">
        <f>IF(F101=0," ",ABS(E101-F101))</f>
        <v xml:space="preserve"> </v>
      </c>
      <c r="I101" s="428"/>
      <c r="J101" s="255">
        <f>PRODUCT($D$9,K101)</f>
        <v>0</v>
      </c>
      <c r="K101" s="152">
        <f>IF(C101=" ",0,IF(C101&lt;=500,0.5,(IF(C101&lt;=2000,1,IF(C101&gt;2000,1.5," ")))))</f>
        <v>0</v>
      </c>
      <c r="L101" s="109" t="str">
        <f t="shared" si="16"/>
        <v xml:space="preserve"> </v>
      </c>
      <c r="M101" s="124"/>
      <c r="N101" s="124"/>
      <c r="O101" s="124"/>
      <c r="P101" s="124"/>
      <c r="Q101" s="124"/>
    </row>
    <row r="102" spans="1:17" ht="12.75" x14ac:dyDescent="0.2">
      <c r="A102" s="76"/>
      <c r="B102" s="76"/>
      <c r="C102" s="76"/>
      <c r="D102" s="76"/>
      <c r="E102" s="76"/>
      <c r="F102" s="495"/>
      <c r="G102" s="495"/>
      <c r="H102" s="78"/>
      <c r="I102" s="166"/>
      <c r="J102" s="136"/>
      <c r="K102" s="180" t="str">
        <f>IF($D$13="English","Test passed?","Test bestanden?")</f>
        <v>Test passed?</v>
      </c>
      <c r="L102" s="109" t="str">
        <f>IF($G$88=4,$N$93,IF($G$88=6,$N$94,IF($G$88=8,$N$95,IF($G88=10,$N$96,"N"))))</f>
        <v>N</v>
      </c>
      <c r="M102" s="124"/>
      <c r="N102" s="129"/>
      <c r="O102" s="124"/>
      <c r="P102" s="124"/>
      <c r="Q102" s="124"/>
    </row>
    <row r="103" spans="1:17" ht="12.75" customHeight="1" x14ac:dyDescent="0.2">
      <c r="A103" s="76"/>
      <c r="B103" s="76"/>
      <c r="C103" s="76"/>
      <c r="D103" s="76"/>
      <c r="E103" s="76"/>
      <c r="F103" s="76"/>
      <c r="G103" s="76"/>
      <c r="H103" s="76"/>
      <c r="I103" s="76"/>
      <c r="J103" s="76"/>
      <c r="K103" s="76"/>
      <c r="L103" s="76"/>
      <c r="M103" s="76"/>
      <c r="N103" s="76"/>
      <c r="O103" s="76"/>
      <c r="P103" s="76"/>
      <c r="Q103" s="76"/>
    </row>
    <row r="104" spans="1:17" ht="12.75" customHeight="1" x14ac:dyDescent="0.2">
      <c r="A104" s="94" t="str">
        <f>IF($D$13="English","7.  Earth Gravity","7. Fallbeschleunigung")</f>
        <v>7.  Earth Gravity</v>
      </c>
      <c r="B104" s="188"/>
      <c r="C104" s="189"/>
      <c r="D104" s="189"/>
      <c r="E104" s="190"/>
      <c r="F104" s="190"/>
      <c r="G104" s="190"/>
      <c r="H104" s="191"/>
      <c r="I104" s="191"/>
      <c r="J104" s="190"/>
      <c r="K104" s="190"/>
      <c r="L104" s="192"/>
      <c r="M104" s="192"/>
      <c r="N104" s="193"/>
      <c r="O104" s="194"/>
      <c r="P104" s="195"/>
      <c r="Q104" s="76"/>
    </row>
    <row r="105" spans="1:17" ht="12.75" customHeight="1" x14ac:dyDescent="0.2">
      <c r="A105" s="94" t="str">
        <f>IF($D$13="English","Verification for: g=","Prüfung für: g=")</f>
        <v>Verification for: g=</v>
      </c>
      <c r="B105" s="188"/>
      <c r="C105" s="189"/>
      <c r="D105" s="496"/>
      <c r="E105" s="497"/>
      <c r="F105" s="190"/>
      <c r="G105" s="190"/>
      <c r="H105" s="24" t="s">
        <v>35</v>
      </c>
      <c r="I105" s="94" t="str">
        <f>IF($D$13="English","Not required","vernachlässigbar")</f>
        <v>Not required</v>
      </c>
      <c r="J105" s="190"/>
      <c r="K105" s="190"/>
      <c r="L105" s="192"/>
      <c r="M105" s="192"/>
      <c r="N105" s="76"/>
      <c r="O105" s="76"/>
      <c r="P105" s="76"/>
      <c r="Q105" s="76"/>
    </row>
    <row r="106" spans="1:17" ht="12.75" customHeight="1" x14ac:dyDescent="0.2">
      <c r="A106" s="196"/>
      <c r="B106" s="188"/>
      <c r="C106" s="189"/>
      <c r="D106" s="496"/>
      <c r="E106" s="497"/>
      <c r="F106" s="190"/>
      <c r="G106" s="190"/>
      <c r="H106" s="191"/>
      <c r="I106" s="191"/>
      <c r="J106" s="190"/>
      <c r="K106" s="190"/>
      <c r="L106" s="192"/>
      <c r="M106" s="192"/>
      <c r="N106" s="76"/>
      <c r="O106" s="76"/>
      <c r="P106" s="76"/>
      <c r="Q106" s="76"/>
    </row>
    <row r="107" spans="1:17" ht="12.75" customHeight="1" x14ac:dyDescent="0.2">
      <c r="A107" s="196"/>
      <c r="B107" s="188"/>
      <c r="C107" s="189"/>
      <c r="D107" s="189"/>
      <c r="E107" s="189"/>
      <c r="F107" s="190"/>
      <c r="G107" s="190"/>
      <c r="H107" s="191"/>
      <c r="I107" s="191"/>
      <c r="J107" s="190"/>
      <c r="K107" s="190"/>
      <c r="L107" s="192"/>
      <c r="M107" s="192"/>
      <c r="N107" s="76"/>
      <c r="O107" s="76"/>
      <c r="P107" s="76"/>
      <c r="Q107" s="76"/>
    </row>
    <row r="108" spans="1:17" ht="12.75" customHeight="1" x14ac:dyDescent="0.25">
      <c r="A108" s="197" t="str">
        <f>IF($D$13="English","place of installation:","Ort der Inbetriebnahme:")</f>
        <v>place of installation:</v>
      </c>
      <c r="B108" s="76"/>
      <c r="C108" s="76"/>
      <c r="D108" s="76"/>
      <c r="E108" s="412"/>
      <c r="F108" s="492"/>
      <c r="G108" s="493"/>
      <c r="H108" s="493"/>
      <c r="I108" s="493"/>
      <c r="J108" s="493"/>
      <c r="K108" s="493"/>
      <c r="L108" s="493"/>
      <c r="M108" s="493"/>
      <c r="N108" s="493"/>
      <c r="O108" s="493"/>
      <c r="P108" s="493"/>
      <c r="Q108" s="493"/>
    </row>
    <row r="109" spans="1:17" ht="12.75" customHeight="1" x14ac:dyDescent="0.25">
      <c r="A109" s="276"/>
      <c r="B109" s="76"/>
      <c r="C109" s="76"/>
      <c r="D109" s="76"/>
      <c r="E109" s="412"/>
      <c r="F109" s="492"/>
      <c r="G109" s="493"/>
      <c r="H109" s="493"/>
      <c r="I109" s="493"/>
      <c r="J109" s="493"/>
      <c r="K109" s="493"/>
      <c r="L109" s="493"/>
      <c r="M109" s="493"/>
      <c r="N109" s="493"/>
      <c r="O109" s="493"/>
      <c r="P109" s="493"/>
      <c r="Q109" s="493"/>
    </row>
    <row r="110" spans="1:17" ht="12.75" customHeight="1" x14ac:dyDescent="0.2">
      <c r="A110" s="97"/>
      <c r="B110" s="76"/>
      <c r="C110" s="76"/>
      <c r="D110" s="76"/>
      <c r="E110" s="76"/>
      <c r="F110" s="76"/>
      <c r="G110" s="76"/>
      <c r="H110" s="76"/>
      <c r="I110" s="76"/>
      <c r="J110" s="76"/>
      <c r="K110" s="76"/>
      <c r="L110" s="76"/>
      <c r="M110" s="76"/>
      <c r="N110" s="76"/>
      <c r="O110" s="76"/>
      <c r="P110" s="76"/>
      <c r="Q110" s="76"/>
    </row>
    <row r="111" spans="1:17" ht="18" customHeight="1" x14ac:dyDescent="0.25">
      <c r="A111" s="197" t="str">
        <f>IF($D$13="English","Calibration Counter C:","Kalibrierzähler C:")</f>
        <v>Calibration Counter C:</v>
      </c>
      <c r="B111" s="76"/>
      <c r="C111" s="76"/>
      <c r="D111" s="76"/>
      <c r="E111" s="412"/>
      <c r="F111" s="413"/>
      <c r="G111" s="136"/>
      <c r="H111" s="190"/>
      <c r="I111" s="190"/>
      <c r="J111" s="190"/>
      <c r="K111" s="190"/>
      <c r="L111" s="192"/>
      <c r="M111" s="192"/>
      <c r="N111" s="76"/>
      <c r="O111" s="76"/>
      <c r="P111" s="76"/>
      <c r="Q111" s="76"/>
    </row>
    <row r="112" spans="1:17" ht="12.75" customHeight="1" x14ac:dyDescent="0.2">
      <c r="A112" s="97"/>
      <c r="B112" s="76"/>
      <c r="C112" s="76"/>
      <c r="D112" s="76"/>
      <c r="E112" s="76"/>
      <c r="F112" s="76"/>
      <c r="G112" s="76"/>
      <c r="H112" s="76"/>
      <c r="I112" s="76"/>
      <c r="J112" s="76"/>
      <c r="K112" s="76"/>
      <c r="L112" s="76"/>
      <c r="M112" s="76"/>
      <c r="N112" s="76"/>
      <c r="O112" s="76"/>
      <c r="P112" s="76"/>
      <c r="Q112" s="76"/>
    </row>
    <row r="113" spans="1:17" ht="12.75" customHeight="1" x14ac:dyDescent="0.25">
      <c r="A113" s="198"/>
      <c r="B113" s="198" t="str">
        <f>IF($D$13="English","Note:  If the scale  fails any test, it should not be used!","Anmerkung: Falls ein Test nicht bestanden ist, ist die Waage nicht eichfähig!")</f>
        <v>Note:  If the scale  fails any test, it should not be used!</v>
      </c>
      <c r="C113" s="199"/>
      <c r="D113" s="190"/>
      <c r="E113" s="190"/>
      <c r="F113" s="190"/>
      <c r="G113" s="136"/>
      <c r="H113" s="190"/>
      <c r="I113" s="190"/>
      <c r="J113" s="190"/>
      <c r="K113" s="190"/>
      <c r="L113" s="192"/>
      <c r="M113" s="192"/>
      <c r="N113" s="76"/>
      <c r="O113" s="76"/>
      <c r="P113" s="76"/>
      <c r="Q113" s="76"/>
    </row>
    <row r="114" spans="1:17" x14ac:dyDescent="0.2">
      <c r="A114" s="76"/>
      <c r="B114" s="76"/>
      <c r="C114" s="76"/>
      <c r="D114" s="76"/>
      <c r="E114" s="76"/>
      <c r="F114" s="76"/>
      <c r="G114" s="76"/>
      <c r="H114" s="76"/>
      <c r="I114" s="76"/>
      <c r="J114" s="76"/>
      <c r="K114" s="76"/>
      <c r="L114" s="76"/>
      <c r="M114" s="76"/>
      <c r="N114" s="76"/>
      <c r="O114" s="76"/>
      <c r="P114" s="76"/>
      <c r="Q114" s="76"/>
    </row>
  </sheetData>
  <sheetProtection algorithmName="SHA-512" hashValue="Dssb2Gd4MNXvvkMqEnPawQhzYvg/uoPyYIIQgTE1JuBtetdh9MsyO9Ve4+kDYJ2e06rRTEUZ7mhL+aIYvZDXoQ==" saltValue="Ea8V9gG53dJnhNQULQGiKw==" spinCount="100000" sheet="1" selectLockedCells="1"/>
  <mergeCells count="208">
    <mergeCell ref="D105:E105"/>
    <mergeCell ref="I71:J71"/>
    <mergeCell ref="I72:J72"/>
    <mergeCell ref="I73:J73"/>
    <mergeCell ref="I75:J75"/>
    <mergeCell ref="I74:J74"/>
    <mergeCell ref="D106:E106"/>
    <mergeCell ref="E111:F111"/>
    <mergeCell ref="L69:M69"/>
    <mergeCell ref="L70:M70"/>
    <mergeCell ref="L71:M71"/>
    <mergeCell ref="L72:M72"/>
    <mergeCell ref="L73:M73"/>
    <mergeCell ref="L74:M74"/>
    <mergeCell ref="J87:O88"/>
    <mergeCell ref="I69:J69"/>
    <mergeCell ref="E108:Q108"/>
    <mergeCell ref="E109:Q109"/>
    <mergeCell ref="L75:M75"/>
    <mergeCell ref="I76:J76"/>
    <mergeCell ref="I77:J77"/>
    <mergeCell ref="I78:J78"/>
    <mergeCell ref="L76:M76"/>
    <mergeCell ref="L77:M77"/>
    <mergeCell ref="L78:M78"/>
    <mergeCell ref="A101:B101"/>
    <mergeCell ref="F101:G101"/>
    <mergeCell ref="H101:I101"/>
    <mergeCell ref="F102:G102"/>
    <mergeCell ref="A99:B99"/>
    <mergeCell ref="F99:G99"/>
    <mergeCell ref="H99:I99"/>
    <mergeCell ref="A100:B100"/>
    <mergeCell ref="F100:G100"/>
    <mergeCell ref="H100:I100"/>
    <mergeCell ref="A97:B97"/>
    <mergeCell ref="F97:G97"/>
    <mergeCell ref="H97:I97"/>
    <mergeCell ref="A98:B98"/>
    <mergeCell ref="F98:G98"/>
    <mergeCell ref="H98:I98"/>
    <mergeCell ref="A95:B95"/>
    <mergeCell ref="F95:G95"/>
    <mergeCell ref="H95:I95"/>
    <mergeCell ref="A96:B96"/>
    <mergeCell ref="F96:G96"/>
    <mergeCell ref="H96:I96"/>
    <mergeCell ref="A93:B93"/>
    <mergeCell ref="F93:G93"/>
    <mergeCell ref="H93:I93"/>
    <mergeCell ref="A94:B94"/>
    <mergeCell ref="F94:G94"/>
    <mergeCell ref="H94:I94"/>
    <mergeCell ref="A90:B90"/>
    <mergeCell ref="H90:I90"/>
    <mergeCell ref="A91:B91"/>
    <mergeCell ref="H91:I91"/>
    <mergeCell ref="A92:B92"/>
    <mergeCell ref="F92:G92"/>
    <mergeCell ref="H92:I92"/>
    <mergeCell ref="A77:C77"/>
    <mergeCell ref="E77:F77"/>
    <mergeCell ref="G77:H77"/>
    <mergeCell ref="A78:C78"/>
    <mergeCell ref="E78:F78"/>
    <mergeCell ref="G78:H78"/>
    <mergeCell ref="A75:C75"/>
    <mergeCell ref="E75:F75"/>
    <mergeCell ref="G75:H75"/>
    <mergeCell ref="A76:C76"/>
    <mergeCell ref="E76:F76"/>
    <mergeCell ref="G76:H76"/>
    <mergeCell ref="A73:C73"/>
    <mergeCell ref="E73:F73"/>
    <mergeCell ref="G73:H73"/>
    <mergeCell ref="A74:C74"/>
    <mergeCell ref="E74:F74"/>
    <mergeCell ref="G74:H74"/>
    <mergeCell ref="A71:C71"/>
    <mergeCell ref="E71:F71"/>
    <mergeCell ref="G71:H71"/>
    <mergeCell ref="A72:C72"/>
    <mergeCell ref="E72:F72"/>
    <mergeCell ref="G72:H72"/>
    <mergeCell ref="A69:C69"/>
    <mergeCell ref="E69:F69"/>
    <mergeCell ref="G69:H69"/>
    <mergeCell ref="A70:C70"/>
    <mergeCell ref="E70:F70"/>
    <mergeCell ref="G70:H70"/>
    <mergeCell ref="A56:P57"/>
    <mergeCell ref="A65:P66"/>
    <mergeCell ref="C67:D67"/>
    <mergeCell ref="A68:C68"/>
    <mergeCell ref="E68:F68"/>
    <mergeCell ref="G68:H68"/>
    <mergeCell ref="I68:K68"/>
    <mergeCell ref="I70:J70"/>
    <mergeCell ref="B52:C52"/>
    <mergeCell ref="E52:F52"/>
    <mergeCell ref="G52:H52"/>
    <mergeCell ref="I52:J52"/>
    <mergeCell ref="M52:O52"/>
    <mergeCell ref="B53:C53"/>
    <mergeCell ref="E53:F53"/>
    <mergeCell ref="G53:H53"/>
    <mergeCell ref="I53:J53"/>
    <mergeCell ref="M53:O53"/>
    <mergeCell ref="B50:C50"/>
    <mergeCell ref="E50:F50"/>
    <mergeCell ref="G50:H50"/>
    <mergeCell ref="I50:J50"/>
    <mergeCell ref="M50:O50"/>
    <mergeCell ref="B51:C51"/>
    <mergeCell ref="E51:F51"/>
    <mergeCell ref="G51:H51"/>
    <mergeCell ref="I51:J51"/>
    <mergeCell ref="M51:O51"/>
    <mergeCell ref="B48:C48"/>
    <mergeCell ref="E48:F48"/>
    <mergeCell ref="G48:H48"/>
    <mergeCell ref="I48:J48"/>
    <mergeCell ref="M48:O48"/>
    <mergeCell ref="B49:C49"/>
    <mergeCell ref="E49:F49"/>
    <mergeCell ref="G49:H49"/>
    <mergeCell ref="I49:J49"/>
    <mergeCell ref="M49:O49"/>
    <mergeCell ref="B46:C46"/>
    <mergeCell ref="E46:F46"/>
    <mergeCell ref="G46:H46"/>
    <mergeCell ref="I46:J46"/>
    <mergeCell ref="M46:O46"/>
    <mergeCell ref="B47:C47"/>
    <mergeCell ref="E47:F47"/>
    <mergeCell ref="G47:H47"/>
    <mergeCell ref="I47:J47"/>
    <mergeCell ref="M47:O47"/>
    <mergeCell ref="B44:C44"/>
    <mergeCell ref="E44:F44"/>
    <mergeCell ref="G44:H44"/>
    <mergeCell ref="I44:J44"/>
    <mergeCell ref="M44:O44"/>
    <mergeCell ref="B45:C45"/>
    <mergeCell ref="E45:F45"/>
    <mergeCell ref="G45:H45"/>
    <mergeCell ref="I45:J45"/>
    <mergeCell ref="M45:O45"/>
    <mergeCell ref="A43:C43"/>
    <mergeCell ref="D43:F43"/>
    <mergeCell ref="G43:H43"/>
    <mergeCell ref="I43:J43"/>
    <mergeCell ref="K43:L43"/>
    <mergeCell ref="M43:O43"/>
    <mergeCell ref="H36:I36"/>
    <mergeCell ref="A37:D37"/>
    <mergeCell ref="E37:G37"/>
    <mergeCell ref="A38:D38"/>
    <mergeCell ref="E38:G38"/>
    <mergeCell ref="A41:H42"/>
    <mergeCell ref="A30:D30"/>
    <mergeCell ref="E30:G30"/>
    <mergeCell ref="A31:D31"/>
    <mergeCell ref="E31:G31"/>
    <mergeCell ref="A36:D36"/>
    <mergeCell ref="E36:G36"/>
    <mergeCell ref="B24:C24"/>
    <mergeCell ref="E24:F24"/>
    <mergeCell ref="G24:H24"/>
    <mergeCell ref="I24:J24"/>
    <mergeCell ref="J26:L26"/>
    <mergeCell ref="A29:D29"/>
    <mergeCell ref="E29:G29"/>
    <mergeCell ref="H29:I29"/>
    <mergeCell ref="G25:H25"/>
    <mergeCell ref="I25:J25"/>
    <mergeCell ref="B22:C22"/>
    <mergeCell ref="E22:F22"/>
    <mergeCell ref="G22:H22"/>
    <mergeCell ref="I22:J22"/>
    <mergeCell ref="B23:C23"/>
    <mergeCell ref="E23:F23"/>
    <mergeCell ref="G23:H23"/>
    <mergeCell ref="I23:J23"/>
    <mergeCell ref="A20:C20"/>
    <mergeCell ref="D20:F20"/>
    <mergeCell ref="G20:H20"/>
    <mergeCell ref="I20:J20"/>
    <mergeCell ref="K20:L20"/>
    <mergeCell ref="B21:C21"/>
    <mergeCell ref="E21:F21"/>
    <mergeCell ref="G21:H21"/>
    <mergeCell ref="I21:J21"/>
    <mergeCell ref="D9:E9"/>
    <mergeCell ref="L9:Q9"/>
    <mergeCell ref="L10:Q10"/>
    <mergeCell ref="L12:Q13"/>
    <mergeCell ref="L14:Q15"/>
    <mergeCell ref="E16:H16"/>
    <mergeCell ref="J16:K16"/>
    <mergeCell ref="P16:Q16"/>
    <mergeCell ref="L5:Q5"/>
    <mergeCell ref="D6:H6"/>
    <mergeCell ref="L6:Q6"/>
    <mergeCell ref="D7:E7"/>
    <mergeCell ref="L7:Q7"/>
    <mergeCell ref="D8:E8"/>
    <mergeCell ref="L8:Q8"/>
  </mergeCells>
  <dataValidations count="5">
    <dataValidation type="list" allowBlank="1" showInputMessage="1" showErrorMessage="1" sqref="D13:D15" xr:uid="{00000000-0002-0000-0300-000000000000}">
      <formula1>"English,Deutsch"</formula1>
    </dataValidation>
    <dataValidation type="list" allowBlank="1" showInputMessage="1" showErrorMessage="1" prompt="Y or N" sqref="N11" xr:uid="{00000000-0002-0000-0300-000001000000}">
      <formula1>"Y,N"</formula1>
    </dataValidation>
    <dataValidation type="list" allowBlank="1" showInputMessage="1" showErrorMessage="1" error="only 1 , 4 , 6 or 8 possible" prompt="&lt;=4 , 6 , 8  or 10" sqref="G88" xr:uid="{00000000-0002-0000-0300-000002000000}">
      <formula1>"4,6,8,10"</formula1>
    </dataValidation>
    <dataValidation type="list" allowBlank="1" showInputMessage="1" showErrorMessage="1" error="Y for Yes, N for No" prompt="Y or N" sqref="Q88" xr:uid="{00000000-0002-0000-0300-000003000000}">
      <formula1>"Y,N"</formula1>
    </dataValidation>
    <dataValidation type="list" showInputMessage="1" showErrorMessage="1" error="X or nothing" sqref="H105" xr:uid="{00000000-0002-0000-0300-000004000000}">
      <formula1>"X, ,"</formula1>
    </dataValidation>
  </dataValidations>
  <pageMargins left="0.70866141732283472" right="0.70866141732283472" top="0.78740157480314965" bottom="0.78740157480314965" header="0.31496062992125984" footer="0.31496062992125984"/>
  <pageSetup paperSize="9" scale="95" orientation="portrait" r:id="rId1"/>
  <headerFooter>
    <oddFooter>&amp;L&amp;F&amp;CPage &amp;P / &amp;N&amp;R&amp;D</oddFooter>
  </headerFooter>
  <colBreaks count="1" manualBreakCount="1">
    <brk id="17"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20"/>
  <sheetViews>
    <sheetView view="pageBreakPreview" zoomScale="120" zoomScaleNormal="100" zoomScaleSheetLayoutView="120" workbookViewId="0">
      <selection activeCell="D6" sqref="D6:H6"/>
    </sheetView>
  </sheetViews>
  <sheetFormatPr baseColWidth="10" defaultColWidth="9.140625" defaultRowHeight="12" x14ac:dyDescent="0.2"/>
  <cols>
    <col min="1" max="1" width="5.28515625" style="1" customWidth="1"/>
    <col min="2" max="2" width="6.28515625" style="1" customWidth="1"/>
    <col min="3" max="4" width="5.85546875" style="1" customWidth="1"/>
    <col min="5" max="5" width="8.85546875" style="1" customWidth="1"/>
    <col min="6" max="6" width="5.7109375" style="1" customWidth="1"/>
    <col min="7" max="7" width="6.28515625" style="1" customWidth="1"/>
    <col min="8" max="8" width="6.5703125" style="1" customWidth="1"/>
    <col min="9" max="9" width="5.7109375" style="1" customWidth="1"/>
    <col min="10" max="10" width="6.85546875" style="1" customWidth="1"/>
    <col min="11" max="11" width="5.85546875" style="1" customWidth="1"/>
    <col min="12" max="12" width="4.42578125" style="1" customWidth="1"/>
    <col min="13" max="14" width="3.85546875" style="1" customWidth="1"/>
    <col min="15" max="15" width="4" style="1" customWidth="1"/>
    <col min="16" max="17" width="3.7109375" style="1" customWidth="1"/>
    <col min="18" max="16384" width="9.140625" style="1"/>
  </cols>
  <sheetData>
    <row r="1" spans="1:17" ht="20.25" x14ac:dyDescent="0.3">
      <c r="Q1" s="10" t="str">
        <f>IF($D$13="English","Test Report - Single Range &lt; 1 t","Test Report - Einbereich &lt; 1 t")</f>
        <v>Test Report - Single Range &lt; 1 t</v>
      </c>
    </row>
    <row r="2" spans="1:17" ht="20.25" x14ac:dyDescent="0.3">
      <c r="Q2" s="10" t="str">
        <f>IF($D$13="English","with gravity compensation","mit Kompensation von g")</f>
        <v>with gravity compensation</v>
      </c>
    </row>
    <row r="3" spans="1:17" x14ac:dyDescent="0.2">
      <c r="J3" s="41" t="str">
        <f>IF($D$13="English","Accuracy Class","Genauigkeitsklasse")</f>
        <v>Accuracy Class</v>
      </c>
      <c r="M3" s="9" t="s">
        <v>26</v>
      </c>
      <c r="O3" s="2"/>
      <c r="P3" s="3"/>
      <c r="Q3" s="2"/>
    </row>
    <row r="4" spans="1:17" x14ac:dyDescent="0.2">
      <c r="D4" s="3"/>
      <c r="E4" s="3"/>
      <c r="F4" s="3"/>
      <c r="P4" s="4"/>
    </row>
    <row r="5" spans="1:17" ht="12.75" x14ac:dyDescent="0.2">
      <c r="A5" s="3"/>
      <c r="K5" s="11" t="str">
        <f>IF($D$13="English","Test Date:","Testdatum")</f>
        <v>Test Date:</v>
      </c>
      <c r="L5" s="393"/>
      <c r="M5" s="394"/>
      <c r="N5" s="394"/>
      <c r="O5" s="394"/>
      <c r="P5" s="394"/>
      <c r="Q5" s="395"/>
    </row>
    <row r="6" spans="1:17" ht="12.75" x14ac:dyDescent="0.2">
      <c r="C6" s="11" t="str">
        <f>IF($D$13="English","Part No.:","Modell Nr.")</f>
        <v>Part No.:</v>
      </c>
      <c r="D6" s="396"/>
      <c r="E6" s="397"/>
      <c r="F6" s="397"/>
      <c r="G6" s="397"/>
      <c r="H6" s="398"/>
      <c r="I6" s="5"/>
      <c r="J6" s="5"/>
      <c r="K6" s="11" t="str">
        <f>IF($D$13="English","Test Officer:","RVO")</f>
        <v>Test Officer:</v>
      </c>
      <c r="L6" s="399"/>
      <c r="M6" s="400"/>
      <c r="N6" s="400"/>
      <c r="O6" s="400"/>
      <c r="P6" s="400"/>
      <c r="Q6" s="401"/>
    </row>
    <row r="7" spans="1:17" ht="12.75" x14ac:dyDescent="0.2">
      <c r="C7" s="4"/>
      <c r="D7" s="643"/>
      <c r="E7" s="644"/>
      <c r="F7" s="9"/>
      <c r="G7" s="5"/>
      <c r="H7" s="5"/>
      <c r="I7" s="5"/>
      <c r="J7" s="5"/>
      <c r="K7" s="11" t="str">
        <f>IF($D$13="English","Scale No.","Waagen S/N.")</f>
        <v>Scale No.</v>
      </c>
      <c r="L7" s="407"/>
      <c r="M7" s="408"/>
      <c r="N7" s="408"/>
      <c r="O7" s="408"/>
      <c r="P7" s="408"/>
      <c r="Q7" s="409"/>
    </row>
    <row r="8" spans="1:17" ht="12.75" x14ac:dyDescent="0.2">
      <c r="C8" s="12" t="s">
        <v>15</v>
      </c>
      <c r="D8" s="410"/>
      <c r="E8" s="411"/>
      <c r="F8" s="9" t="s">
        <v>10</v>
      </c>
      <c r="G8" s="5"/>
      <c r="H8" s="5"/>
      <c r="I8" s="5"/>
      <c r="J8" s="5"/>
      <c r="K8" s="11" t="str">
        <f>IF($D$13="English","Indicator S/N","Wägeelektronik S/N")</f>
        <v>Indicator S/N</v>
      </c>
      <c r="L8" s="399"/>
      <c r="M8" s="400"/>
      <c r="N8" s="400"/>
      <c r="O8" s="400"/>
      <c r="P8" s="400"/>
      <c r="Q8" s="401"/>
    </row>
    <row r="9" spans="1:17" ht="12.75" x14ac:dyDescent="0.2">
      <c r="C9" s="12" t="s">
        <v>19</v>
      </c>
      <c r="D9" s="415"/>
      <c r="E9" s="417"/>
      <c r="F9" s="9" t="s">
        <v>10</v>
      </c>
      <c r="G9" s="9"/>
      <c r="I9" s="9"/>
      <c r="K9" s="11" t="str">
        <f>IF($D$13="English","TAC(Type Approval Certificate) Indicator","Bauartzulassung Wägeelektronik")</f>
        <v>TAC(Type Approval Certificate) Indicator</v>
      </c>
      <c r="L9" s="399"/>
      <c r="M9" s="400"/>
      <c r="N9" s="400"/>
      <c r="O9" s="400"/>
      <c r="P9" s="400"/>
      <c r="Q9" s="401"/>
    </row>
    <row r="10" spans="1:17" ht="12.75" x14ac:dyDescent="0.2">
      <c r="C10" s="12"/>
      <c r="D10" s="27"/>
      <c r="E10" s="28"/>
      <c r="F10" s="9"/>
      <c r="K10" s="11" t="str">
        <f>IF($D$13="English","Firmware type and version:","Wägeelektronik Programm und Version")</f>
        <v>Firmware type and version:</v>
      </c>
      <c r="L10" s="399"/>
      <c r="M10" s="400"/>
      <c r="N10" s="400"/>
      <c r="O10" s="400"/>
      <c r="P10" s="400"/>
      <c r="Q10" s="401"/>
    </row>
    <row r="11" spans="1:17" ht="12" customHeight="1" x14ac:dyDescent="0.2">
      <c r="C11" s="4"/>
      <c r="H11" s="9"/>
      <c r="J11" s="13"/>
      <c r="K11" s="13"/>
      <c r="L11" s="9"/>
      <c r="M11" s="75" t="str">
        <f>IF($D$13="English","Test Weight Calibrations Current?","Standardgewichte kalibriert?")</f>
        <v>Test Weight Calibrations Current?</v>
      </c>
      <c r="N11" s="29"/>
    </row>
    <row r="12" spans="1:17" ht="12" customHeight="1" x14ac:dyDescent="0.2">
      <c r="I12" s="17"/>
      <c r="J12" s="17"/>
      <c r="K12" s="11" t="str">
        <f>IF($D$13="English","Set-No. of Standard-Weights in use","Set-Nr. der Standardgewichte")</f>
        <v>Set-No. of Standard-Weights in use</v>
      </c>
      <c r="L12" s="418"/>
      <c r="M12" s="419"/>
      <c r="N12" s="419"/>
      <c r="O12" s="419"/>
      <c r="P12" s="419"/>
      <c r="Q12" s="420"/>
    </row>
    <row r="13" spans="1:17" ht="12" customHeight="1" x14ac:dyDescent="0.2">
      <c r="A13" s="39" t="s">
        <v>80</v>
      </c>
      <c r="D13" s="219" t="s">
        <v>53</v>
      </c>
      <c r="G13" s="34"/>
      <c r="I13" s="17"/>
      <c r="J13" s="17"/>
      <c r="K13" s="17"/>
      <c r="L13" s="421"/>
      <c r="M13" s="422"/>
      <c r="N13" s="422"/>
      <c r="O13" s="422"/>
      <c r="P13" s="422"/>
      <c r="Q13" s="423"/>
    </row>
    <row r="14" spans="1:17" ht="12" customHeight="1" x14ac:dyDescent="0.2">
      <c r="A14" s="39"/>
      <c r="D14" s="38"/>
      <c r="G14" s="34"/>
      <c r="I14" s="17"/>
      <c r="J14" s="17"/>
      <c r="K14" s="11" t="str">
        <f>IF($D$13="English","Set-No. Small Weights in use","Set-Nr. der kleinen Gewichte")</f>
        <v>Set-No. Small Weights in use</v>
      </c>
      <c r="L14" s="418"/>
      <c r="M14" s="419"/>
      <c r="N14" s="419"/>
      <c r="O14" s="419"/>
      <c r="P14" s="419"/>
      <c r="Q14" s="420"/>
    </row>
    <row r="15" spans="1:17" ht="12" customHeight="1" x14ac:dyDescent="0.2">
      <c r="A15" s="39"/>
      <c r="D15" s="38"/>
      <c r="G15" s="34"/>
      <c r="I15" s="17"/>
      <c r="J15" s="17"/>
      <c r="L15" s="421"/>
      <c r="M15" s="422"/>
      <c r="N15" s="422"/>
      <c r="O15" s="422"/>
      <c r="P15" s="422"/>
      <c r="Q15" s="423"/>
    </row>
    <row r="16" spans="1:17" ht="17.25" customHeight="1" x14ac:dyDescent="0.2">
      <c r="A16" s="40" t="str">
        <f>IF($D$13="English","Load Cell","Wägezelle")</f>
        <v>Load Cell</v>
      </c>
      <c r="C16" s="41" t="str">
        <f>IF($D$13="English","Manufacturer","Hersteller")</f>
        <v>Manufacturer</v>
      </c>
      <c r="D16" s="4"/>
      <c r="E16" s="437"/>
      <c r="F16" s="438"/>
      <c r="G16" s="438"/>
      <c r="H16" s="439"/>
      <c r="I16" s="1" t="s">
        <v>22</v>
      </c>
      <c r="J16" s="412"/>
      <c r="K16" s="439"/>
      <c r="L16" s="41" t="str">
        <f>IF($D$13="English","Total number:","Gesamtanzahl:")</f>
        <v>Total number:</v>
      </c>
      <c r="M16" s="13"/>
      <c r="N16" s="13"/>
      <c r="P16" s="616"/>
      <c r="Q16" s="617"/>
    </row>
    <row r="17" spans="1:26" ht="12" customHeight="1" x14ac:dyDescent="0.2">
      <c r="A17" s="76"/>
      <c r="B17" s="76"/>
      <c r="C17" s="76"/>
      <c r="D17" s="76"/>
      <c r="E17" s="76"/>
      <c r="F17" s="76"/>
      <c r="G17" s="113"/>
      <c r="H17" s="114"/>
      <c r="I17" s="114"/>
      <c r="J17" s="136"/>
      <c r="K17" s="76"/>
      <c r="L17" s="76"/>
      <c r="M17" s="76"/>
      <c r="N17" s="76"/>
      <c r="O17" s="76"/>
      <c r="P17" s="76"/>
      <c r="Q17" s="76"/>
      <c r="R17" s="1" t="s">
        <v>105</v>
      </c>
    </row>
    <row r="18" spans="1:26" ht="12" customHeight="1" x14ac:dyDescent="0.2">
      <c r="A18" s="76" t="str">
        <f>IF($D$13="English","location of Verification: M= Manufacturer site - I=Installation site","Ort der Eichung: M=beim Hersteller - I=am Aufstellungsort")</f>
        <v>location of Verification: M= Manufacturer site - I=Installation site</v>
      </c>
      <c r="B18" s="76"/>
      <c r="C18" s="76"/>
      <c r="D18" s="76"/>
      <c r="E18" s="76"/>
      <c r="F18" s="76"/>
      <c r="G18" s="113"/>
      <c r="H18" s="114"/>
      <c r="I18" s="114"/>
      <c r="J18" s="384" t="s">
        <v>7</v>
      </c>
      <c r="K18" s="76"/>
      <c r="L18" s="76"/>
      <c r="M18" s="76"/>
      <c r="N18" s="76"/>
      <c r="O18" s="76"/>
      <c r="P18" s="76"/>
      <c r="Q18" s="76"/>
      <c r="R18" s="1" t="s">
        <v>7</v>
      </c>
    </row>
    <row r="19" spans="1:26" ht="12" customHeight="1" x14ac:dyDescent="0.2">
      <c r="A19" s="76" t="str">
        <f>IF($D$13="English","link to calculate g:",IF($D$13="Deutsch","Link zum Ermitteln von g:"," "))</f>
        <v>link to calculate g:</v>
      </c>
      <c r="B19" s="76"/>
      <c r="C19" s="76"/>
      <c r="D19" s="76"/>
      <c r="E19" s="76" t="s">
        <v>107</v>
      </c>
      <c r="F19" s="76"/>
      <c r="G19" s="113"/>
      <c r="H19" s="114"/>
      <c r="I19" s="114"/>
      <c r="J19" s="114"/>
      <c r="K19" s="114"/>
      <c r="L19" s="76"/>
      <c r="M19" s="76"/>
      <c r="N19" s="76"/>
      <c r="O19" s="76"/>
      <c r="P19" s="76"/>
      <c r="Q19" s="76"/>
    </row>
    <row r="20" spans="1:26" ht="12" customHeight="1" x14ac:dyDescent="0.2">
      <c r="A20" s="76" t="str">
        <f>IF($D$13="English",IF($J$18="M","Manufacturer town:"," "),IF($D$13="Deutsch",IF($J$18="M","Hersteller/Prüfungsort:"," ")))</f>
        <v xml:space="preserve"> </v>
      </c>
      <c r="C20" s="76"/>
      <c r="D20" s="647"/>
      <c r="E20" s="493"/>
      <c r="F20" s="493"/>
      <c r="G20" s="413"/>
      <c r="H20" s="76" t="str">
        <f>IF($D$13="English",IF($J$18="M","Installation town:"," "),IF($D$13="Deutsch",IF($J$18="M","Aufstellungsort:"," ")))</f>
        <v xml:space="preserve"> </v>
      </c>
      <c r="K20" s="648"/>
      <c r="L20" s="649"/>
      <c r="M20" s="649"/>
      <c r="N20" s="649"/>
      <c r="O20" s="649"/>
      <c r="P20" s="649"/>
      <c r="Q20" s="650"/>
    </row>
    <row r="21" spans="1:26" ht="12" customHeight="1" x14ac:dyDescent="0.2">
      <c r="A21" s="76" t="str">
        <f>IF($D$13="English",IF($J$18="M","g at Manufacturer site:","no info needed "),IF($D$13="Deutsch",IF($J$18="M","g Hersteller/Prüfung:","keine Info notwendig")))</f>
        <v xml:space="preserve">no info needed </v>
      </c>
      <c r="B21" s="76"/>
      <c r="C21" s="76"/>
      <c r="D21" s="651"/>
      <c r="E21" s="652"/>
      <c r="F21" s="125" t="s">
        <v>106</v>
      </c>
      <c r="G21" s="113"/>
      <c r="H21" s="76" t="str">
        <f>IF($D$13="English",IF($J$18="M","g at Installation site:"," "),IF($D$13="Deutsch",IF($J$18="M","g am Aufstellungsort:"," ")))</f>
        <v xml:space="preserve"> </v>
      </c>
      <c r="I21" s="114"/>
      <c r="J21" s="136"/>
      <c r="K21" s="653"/>
      <c r="L21" s="654"/>
      <c r="M21" s="125" t="s">
        <v>106</v>
      </c>
      <c r="N21" s="76"/>
      <c r="O21" s="76"/>
      <c r="P21" s="76"/>
      <c r="Q21" s="76"/>
    </row>
    <row r="22" spans="1:26" ht="12" customHeight="1" x14ac:dyDescent="0.2">
      <c r="A22" s="76" t="str">
        <f>IF($D$13="English",IF($J$18="M","weight control:"," "),IF($D$13="Deutsch",IF($J$18="M","Gewichtskontrolle:"," ")))</f>
        <v xml:space="preserve"> </v>
      </c>
      <c r="B22" s="76"/>
      <c r="C22" s="76"/>
      <c r="D22" s="76" t="str">
        <f>IF($D$13="English",IF($J$18="M","standard weights:"," "),IF($D$13="Deutsch",IF($J$18="M","Kalibriergewicht:"," ")))</f>
        <v xml:space="preserve"> </v>
      </c>
      <c r="E22" s="76"/>
      <c r="F22" s="655"/>
      <c r="G22" s="656"/>
      <c r="H22" s="116" t="s">
        <v>2</v>
      </c>
      <c r="I22" s="114"/>
      <c r="J22" s="76" t="str">
        <f>IF($D$13="English",IF($J$18="M","calculated weight:"," "),IF($D$13="Deutsch",IF($J$18="M","umgerechnetes Gewicht:"," ")))</f>
        <v xml:space="preserve"> </v>
      </c>
      <c r="K22" s="76"/>
      <c r="L22" s="76"/>
      <c r="M22" s="76"/>
      <c r="N22" s="657" t="str">
        <f>IF(F22=""," ",F22*(1-($K$21-$D$21)/$D$21))</f>
        <v xml:space="preserve"> </v>
      </c>
      <c r="O22" s="658"/>
      <c r="P22" s="658"/>
      <c r="Q22" s="116" t="s">
        <v>2</v>
      </c>
    </row>
    <row r="23" spans="1:26" ht="12" customHeight="1" x14ac:dyDescent="0.2">
      <c r="A23" s="76"/>
      <c r="B23" s="76"/>
      <c r="C23" s="76"/>
      <c r="D23" s="76"/>
      <c r="E23" s="76"/>
      <c r="F23" s="76"/>
      <c r="G23" s="113"/>
      <c r="H23" s="114"/>
      <c r="I23" s="114"/>
      <c r="J23" s="136"/>
      <c r="K23" s="76"/>
      <c r="L23" s="76"/>
      <c r="M23" s="76"/>
      <c r="N23" s="76"/>
      <c r="O23" s="76"/>
      <c r="P23" s="76"/>
      <c r="Q23" s="76"/>
    </row>
    <row r="24" spans="1:26" ht="12" customHeight="1" x14ac:dyDescent="0.2">
      <c r="A24" s="382" t="str">
        <f>IF($J$18="M","L calc = calculated load at Testing Site"," ")</f>
        <v xml:space="preserve"> </v>
      </c>
      <c r="G24" s="14"/>
      <c r="H24" s="16"/>
      <c r="I24" s="16"/>
      <c r="J24" s="15"/>
    </row>
    <row r="25" spans="1:26" ht="12" customHeight="1" x14ac:dyDescent="0.2">
      <c r="A25" s="94" t="str">
        <f>IF($D$13="English","1. Repeatability Test (indicator in hi-res mode):","1. Prüfung der Wiederholbarkeit (Indikator in Hi-Res-Modus):")</f>
        <v>1. Repeatability Test (indicator in hi-res mode):</v>
      </c>
      <c r="B25" s="76"/>
      <c r="C25" s="77"/>
      <c r="D25" s="95"/>
      <c r="E25" s="96"/>
      <c r="F25" s="97"/>
      <c r="G25" s="76"/>
      <c r="H25" s="76" t="str">
        <f>IF($D$13="English","accordance to EN45501-2015, A.4.10","gemäß EN45501-2015, A.4.10")</f>
        <v>accordance to EN45501-2015, A.4.10</v>
      </c>
      <c r="I25" s="76"/>
      <c r="J25" s="98"/>
      <c r="K25" s="99"/>
      <c r="L25" s="99"/>
      <c r="M25" s="99"/>
      <c r="N25" s="76"/>
      <c r="O25" s="76"/>
      <c r="P25" s="76"/>
      <c r="Q25" s="76"/>
    </row>
    <row r="26" spans="1:26" ht="12" customHeight="1" x14ac:dyDescent="0.2">
      <c r="A26" s="98" t="str">
        <f>IF($D$13="English","* The zero tracking device may be in operation for the repeatability test.","* Die Nullnachführung darf bei der Prüfung der Wiederholbarkeit eingeschaltet sein")</f>
        <v>* The zero tracking device may be in operation for the repeatability test.</v>
      </c>
      <c r="B26" s="76"/>
      <c r="C26" s="77"/>
      <c r="D26" s="95"/>
      <c r="E26" s="96"/>
      <c r="F26" s="97"/>
      <c r="G26" s="76"/>
      <c r="H26" s="97"/>
      <c r="I26" s="76"/>
      <c r="J26" s="76"/>
      <c r="K26" s="99"/>
      <c r="L26" s="99"/>
      <c r="M26" s="99"/>
      <c r="N26" s="76"/>
      <c r="O26" s="76"/>
      <c r="P26" s="76"/>
      <c r="Q26" s="76"/>
    </row>
    <row r="27" spans="1:26" ht="12.75" customHeight="1" x14ac:dyDescent="0.2">
      <c r="A27" s="402" t="str">
        <f>IF($D$13="English","load must be about","ungefähre Last")</f>
        <v>load must be about</v>
      </c>
      <c r="B27" s="403"/>
      <c r="C27" s="404"/>
      <c r="D27" s="390" t="s">
        <v>0</v>
      </c>
      <c r="E27" s="425"/>
      <c r="F27" s="391"/>
      <c r="G27" s="390" t="s">
        <v>7</v>
      </c>
      <c r="H27" s="391"/>
      <c r="I27" s="390" t="s">
        <v>8</v>
      </c>
      <c r="J27" s="391"/>
      <c r="K27" s="390" t="s">
        <v>1</v>
      </c>
      <c r="L27" s="391"/>
      <c r="M27" s="102" t="s">
        <v>9</v>
      </c>
      <c r="N27" s="660" t="str">
        <f>IF($J$18="M","L calc"," ")</f>
        <v xml:space="preserve"> </v>
      </c>
      <c r="O27" s="661" t="str">
        <f>IF(AND(L27&gt;=L28,L27&gt;=L29),L27,IF(AND(L28&gt;=L27,L28&gt;=L29),L28,IF(AND(L29&gt;=L27,L29&gt;=L28),L29)))</f>
        <v>[e]</v>
      </c>
      <c r="P27" s="76"/>
      <c r="Q27" s="76"/>
      <c r="R27" s="25"/>
      <c r="S27" s="8"/>
      <c r="T27" s="16"/>
      <c r="U27" s="378"/>
      <c r="V27" s="378"/>
      <c r="W27" s="378"/>
      <c r="X27" s="378"/>
      <c r="Y27" s="378"/>
      <c r="Z27" s="378"/>
    </row>
    <row r="28" spans="1:26" ht="12" customHeight="1" x14ac:dyDescent="0.2">
      <c r="A28" s="102" t="s">
        <v>3</v>
      </c>
      <c r="B28" s="390" t="s">
        <v>2</v>
      </c>
      <c r="C28" s="391"/>
      <c r="D28" s="102" t="s">
        <v>3</v>
      </c>
      <c r="E28" s="390" t="s">
        <v>2</v>
      </c>
      <c r="F28" s="391"/>
      <c r="G28" s="390" t="s">
        <v>2</v>
      </c>
      <c r="H28" s="391"/>
      <c r="I28" s="390" t="s">
        <v>2</v>
      </c>
      <c r="J28" s="391"/>
      <c r="K28" s="102" t="s">
        <v>2</v>
      </c>
      <c r="L28" s="377" t="s">
        <v>3</v>
      </c>
      <c r="M28" s="102" t="s">
        <v>16</v>
      </c>
      <c r="N28" s="660" t="str">
        <f>IF($J$18="M","[kg]"," ")</f>
        <v xml:space="preserve"> </v>
      </c>
      <c r="O28" s="661" t="str">
        <f>IF(AND(L28&gt;=L29,L28&gt;=L30),L28,IF(AND(L29&gt;=L28,L29&gt;=L30),L29,IF(AND(L30&gt;=L28,L30&gt;=L29),L30)))</f>
        <v>[e]</v>
      </c>
      <c r="P28" s="76"/>
      <c r="Q28" s="76"/>
      <c r="S28" s="8"/>
      <c r="T28" s="16"/>
      <c r="U28" s="378"/>
      <c r="V28" s="378"/>
      <c r="W28" s="378"/>
      <c r="X28" s="378"/>
      <c r="Y28" s="378"/>
      <c r="Z28" s="378"/>
    </row>
    <row r="29" spans="1:26" ht="12" customHeight="1" x14ac:dyDescent="0.2">
      <c r="A29" s="105" t="str">
        <f>IF($D$9=0," ",$D$8/$D$9*0.8)</f>
        <v xml:space="preserve"> </v>
      </c>
      <c r="B29" s="645">
        <f>$D$8*0.8</f>
        <v>0</v>
      </c>
      <c r="C29" s="646"/>
      <c r="D29" s="106" t="str">
        <f>IF($D$9=0," ",E29/$D$9)</f>
        <v xml:space="preserve"> </v>
      </c>
      <c r="E29" s="431"/>
      <c r="F29" s="640"/>
      <c r="G29" s="431"/>
      <c r="H29" s="640"/>
      <c r="I29" s="634" t="str">
        <f>IF(G29=0," ",IF($J$18="M",ABS(N29-G29),ABS(G29-E29)))</f>
        <v xml:space="preserve"> </v>
      </c>
      <c r="J29" s="466"/>
      <c r="K29" s="107">
        <f>L29*$D$9</f>
        <v>0</v>
      </c>
      <c r="L29" s="108">
        <f>IF(D29=" ",0,IF(D29&lt;=500,0.5,(IF(D29&lt;=2000,1,IF(D29&gt;2000,1.5," ")))))</f>
        <v>0</v>
      </c>
      <c r="M29" s="109" t="str">
        <f>IF(I29&lt;=K29,"Y","N")</f>
        <v>N</v>
      </c>
      <c r="N29" s="636" t="str">
        <f>IF($J$18="M",(IF(E29=" "," ",(E29*(1-($K$21-$D$21)/$D$21))))," ")</f>
        <v xml:space="preserve"> </v>
      </c>
      <c r="O29" s="637">
        <f>IF(AND(L29&gt;=L30,L29&gt;=L31),L29,IF(AND(L30&gt;=L29,L30&gt;=L31),L30,IF(AND(L31&gt;=L29,L31&gt;=L30),L31)))</f>
        <v>0</v>
      </c>
      <c r="P29" s="76"/>
      <c r="Q29" s="76"/>
    </row>
    <row r="30" spans="1:26" ht="12" customHeight="1" x14ac:dyDescent="0.2">
      <c r="A30" s="105" t="str">
        <f>IF($D$9=0," ",$D$8/$D$9*0.8)</f>
        <v xml:space="preserve"> </v>
      </c>
      <c r="B30" s="645">
        <f>$D$8*0.8</f>
        <v>0</v>
      </c>
      <c r="C30" s="646"/>
      <c r="D30" s="106" t="str">
        <f>IF($D$9=0," ",E30/$D$9)</f>
        <v xml:space="preserve"> </v>
      </c>
      <c r="E30" s="461">
        <f>E29</f>
        <v>0</v>
      </c>
      <c r="F30" s="462"/>
      <c r="G30" s="431"/>
      <c r="H30" s="640"/>
      <c r="I30" s="634" t="str">
        <f>IF(G30=0," ",IF($J$18="M",ABS(N30-G30),ABS(G30-E30)))</f>
        <v xml:space="preserve"> </v>
      </c>
      <c r="J30" s="466"/>
      <c r="K30" s="107">
        <f>L30*$D$9</f>
        <v>0</v>
      </c>
      <c r="L30" s="108">
        <f>IF(D30=" ",0,IF(D30&lt;=500,0.5,(IF(D30&lt;=2000,1,IF(D30&gt;2000,1.5," ")))))</f>
        <v>0</v>
      </c>
      <c r="M30" s="109" t="str">
        <f>IF(I30&lt;=K30,"Y","N")</f>
        <v>N</v>
      </c>
      <c r="N30" s="636" t="str">
        <f t="shared" ref="N30:N31" si="0">IF($J$18="M",(IF(E30=" "," ",(E30*(1-($K$21-$D$21)/$D$21))))," ")</f>
        <v xml:space="preserve"> </v>
      </c>
      <c r="O30" s="637">
        <f t="shared" ref="O30:O31" si="1">IF(AND(L30&gt;=L31,L30&gt;=L32),L30,IF(AND(L31&gt;=L30,L31&gt;=L32),L31,IF(AND(L32&gt;=L30,L32&gt;=L31),L32)))</f>
        <v>0</v>
      </c>
      <c r="P30" s="76"/>
      <c r="Q30" s="76"/>
    </row>
    <row r="31" spans="1:26" ht="12" customHeight="1" x14ac:dyDescent="0.2">
      <c r="A31" s="105" t="str">
        <f>IF($D$9=0," ",$D$8/$D$9*0.8)</f>
        <v xml:space="preserve"> </v>
      </c>
      <c r="B31" s="638">
        <f>$D$8*0.8</f>
        <v>0</v>
      </c>
      <c r="C31" s="639"/>
      <c r="D31" s="106" t="str">
        <f>IF($D$9=0," ",E31/$D$9)</f>
        <v xml:space="preserve"> </v>
      </c>
      <c r="E31" s="435">
        <f>E29</f>
        <v>0</v>
      </c>
      <c r="F31" s="436"/>
      <c r="G31" s="431"/>
      <c r="H31" s="432"/>
      <c r="I31" s="634" t="str">
        <f>IF(G31=0," ",IF($J$18="M",ABS(N31-G31),ABS(G31-E31)))</f>
        <v xml:space="preserve"> </v>
      </c>
      <c r="J31" s="466"/>
      <c r="K31" s="107">
        <f>L31*$D$9</f>
        <v>0</v>
      </c>
      <c r="L31" s="108">
        <f>IF(D31=" ",0,IF(D31&lt;=500,0.5,(IF(D31&lt;=2000,1,IF(D31&gt;2000,1.5," ")))))</f>
        <v>0</v>
      </c>
      <c r="M31" s="109" t="str">
        <f>IF(I31&lt;=K31,"Y","N")</f>
        <v>N</v>
      </c>
      <c r="N31" s="636" t="str">
        <f t="shared" si="0"/>
        <v xml:space="preserve"> </v>
      </c>
      <c r="O31" s="637">
        <f t="shared" si="1"/>
        <v>0</v>
      </c>
      <c r="P31" s="76"/>
      <c r="Q31" s="76"/>
    </row>
    <row r="32" spans="1:26" ht="12" customHeight="1" x14ac:dyDescent="0.2">
      <c r="A32" s="288"/>
      <c r="B32" s="299"/>
      <c r="C32" s="300"/>
      <c r="D32" s="87"/>
      <c r="E32" s="289"/>
      <c r="F32" s="290"/>
      <c r="G32" s="390" t="s">
        <v>102</v>
      </c>
      <c r="H32" s="391"/>
      <c r="I32" s="634">
        <f>IF(G29=0,0,ROUND((MAX(G29:H31)-MIN(G29:H31)),4))</f>
        <v>0</v>
      </c>
      <c r="J32" s="466"/>
      <c r="K32" s="107">
        <f>L32*$D$9</f>
        <v>0</v>
      </c>
      <c r="L32" s="108">
        <f>IF(OR(D29=" ",D30=" ",D31=" "),0,IF(AND(D29&lt;=500,D30&lt;=500,D31&lt;=500),0.5,(IF(AND(D29&lt;=2000,D30&lt;=2000,D31&lt;=2000),1,IF(AND(D29&gt;2000,D30&gt;2000,D31&gt;2000),1.5," ")))))</f>
        <v>0</v>
      </c>
      <c r="M32" s="109" t="str">
        <f>IF(I32&lt;=K32,"Y","N")</f>
        <v>Y</v>
      </c>
      <c r="N32" s="76"/>
      <c r="O32" s="76"/>
      <c r="P32" s="76"/>
      <c r="Q32" s="76"/>
    </row>
    <row r="33" spans="1:17" ht="12" customHeight="1" x14ac:dyDescent="0.2">
      <c r="A33" s="76"/>
      <c r="B33" s="76"/>
      <c r="C33" s="76"/>
      <c r="D33" s="76"/>
      <c r="E33" s="76"/>
      <c r="F33" s="76"/>
      <c r="G33" s="76"/>
      <c r="H33" s="76"/>
      <c r="I33" s="76"/>
      <c r="J33" s="387" t="str">
        <f>IF($D$13="English","Test passed?","Test bestanden?")</f>
        <v>Test passed?</v>
      </c>
      <c r="K33" s="388"/>
      <c r="L33" s="389"/>
      <c r="M33" s="109" t="str">
        <f>IF(AND(M29="Y",M30="Y",M31="Y",M32="Y"),"Y","N")</f>
        <v>N</v>
      </c>
      <c r="N33" s="76"/>
      <c r="O33" s="76"/>
      <c r="P33" s="76"/>
      <c r="Q33" s="76"/>
    </row>
    <row r="34" spans="1:17" ht="12" customHeight="1" x14ac:dyDescent="0.2">
      <c r="A34" s="76"/>
      <c r="B34" s="76"/>
      <c r="C34" s="76"/>
      <c r="D34" s="76"/>
      <c r="E34" s="76"/>
      <c r="F34" s="76"/>
      <c r="G34" s="76"/>
      <c r="H34" s="76"/>
      <c r="I34" s="76"/>
      <c r="J34" s="113"/>
      <c r="K34" s="114"/>
      <c r="L34" s="114"/>
      <c r="M34" s="115"/>
      <c r="N34" s="76"/>
      <c r="O34" s="76"/>
      <c r="P34" s="76"/>
      <c r="Q34" s="76"/>
    </row>
    <row r="35" spans="1:17" ht="15.75" customHeight="1" x14ac:dyDescent="0.2">
      <c r="A35" s="94" t="str">
        <f>IF($D$13="English","2.  Accuracy of Zero Device (hi-res mode: off):","2.  Prüfung der Genauigkeit der Nullstellung (Hi-Res-Modus aus):")</f>
        <v>2.  Accuracy of Zero Device (hi-res mode: off):</v>
      </c>
      <c r="B35" s="76"/>
      <c r="C35" s="76"/>
      <c r="D35" s="76"/>
      <c r="E35" s="76"/>
      <c r="F35" s="76"/>
      <c r="G35" s="76"/>
      <c r="H35" s="76" t="str">
        <f>IF($D$13="English","accordance to EN45501-2015, A.4.2.3","gemäß EN45501-2015, A.4.2.3")</f>
        <v>accordance to EN45501-2015, A.4.2.3</v>
      </c>
      <c r="I35" s="76"/>
      <c r="J35" s="98"/>
      <c r="K35" s="76"/>
      <c r="L35" s="116"/>
      <c r="M35" s="76"/>
      <c r="N35" s="76"/>
      <c r="O35" s="76"/>
      <c r="P35" s="76"/>
      <c r="Q35" s="76"/>
    </row>
    <row r="36" spans="1:17" ht="12.75" x14ac:dyDescent="0.2">
      <c r="A36" s="450" t="s">
        <v>85</v>
      </c>
      <c r="B36" s="451"/>
      <c r="C36" s="451"/>
      <c r="D36" s="426"/>
      <c r="E36" s="450" t="s">
        <v>82</v>
      </c>
      <c r="F36" s="451"/>
      <c r="G36" s="426"/>
      <c r="H36" s="450" t="s">
        <v>1</v>
      </c>
      <c r="I36" s="498"/>
      <c r="J36" s="102" t="s">
        <v>9</v>
      </c>
      <c r="K36" s="119"/>
      <c r="L36" s="76"/>
      <c r="M36" s="76"/>
      <c r="N36" s="76"/>
      <c r="O36" s="76"/>
      <c r="P36" s="76"/>
      <c r="Q36" s="76"/>
    </row>
    <row r="37" spans="1:17" ht="12.75" customHeight="1" x14ac:dyDescent="0.2">
      <c r="A37" s="450" t="s">
        <v>2</v>
      </c>
      <c r="B37" s="451"/>
      <c r="C37" s="451"/>
      <c r="D37" s="426"/>
      <c r="E37" s="450" t="s">
        <v>2</v>
      </c>
      <c r="F37" s="451"/>
      <c r="G37" s="426"/>
      <c r="H37" s="120" t="s">
        <v>2</v>
      </c>
      <c r="I37" s="118" t="s">
        <v>3</v>
      </c>
      <c r="J37" s="102" t="s">
        <v>16</v>
      </c>
      <c r="K37" s="119"/>
      <c r="L37" s="76"/>
      <c r="M37" s="76"/>
      <c r="N37" s="76"/>
      <c r="O37" s="76"/>
      <c r="P37" s="76"/>
      <c r="Q37" s="76"/>
    </row>
    <row r="38" spans="1:17" ht="12.75" x14ac:dyDescent="0.2">
      <c r="A38" s="453"/>
      <c r="B38" s="454"/>
      <c r="C38" s="455"/>
      <c r="D38" s="456"/>
      <c r="E38" s="634">
        <f>0.5*$D$9-$A$38</f>
        <v>0</v>
      </c>
      <c r="F38" s="641"/>
      <c r="G38" s="642"/>
      <c r="H38" s="121">
        <f>I38*$D$9</f>
        <v>0</v>
      </c>
      <c r="I38" s="122">
        <v>0.25</v>
      </c>
      <c r="J38" s="109" t="str">
        <f>IF(D38=" ","N",IF(H38&gt;=ABS($E38),"Y","N"))</f>
        <v>Y</v>
      </c>
      <c r="K38" s="123"/>
      <c r="L38" s="124"/>
      <c r="M38" s="124"/>
      <c r="N38" s="124"/>
      <c r="O38" s="124"/>
      <c r="P38" s="124"/>
      <c r="Q38" s="124"/>
    </row>
    <row r="39" spans="1:17" ht="12.75" x14ac:dyDescent="0.2">
      <c r="A39" s="125"/>
      <c r="B39" s="126"/>
      <c r="C39" s="76"/>
      <c r="D39" s="76"/>
      <c r="E39" s="76"/>
      <c r="F39" s="76"/>
      <c r="G39" s="76"/>
      <c r="H39" s="76"/>
      <c r="I39" s="77" t="str">
        <f>IF($D$13="English","Test passed?","Test bestanden?")</f>
        <v>Test passed?</v>
      </c>
      <c r="J39" s="127" t="str">
        <f>IF(J38="Y","Y","N")</f>
        <v>Y</v>
      </c>
      <c r="K39" s="76"/>
      <c r="L39" s="124"/>
      <c r="M39" s="124"/>
      <c r="N39" s="124"/>
      <c r="O39" s="124"/>
      <c r="P39" s="124"/>
      <c r="Q39" s="124"/>
    </row>
    <row r="40" spans="1:17" ht="12.75" x14ac:dyDescent="0.2">
      <c r="A40" s="128"/>
      <c r="B40" s="76"/>
      <c r="C40" s="76"/>
      <c r="D40" s="76"/>
      <c r="E40" s="76"/>
      <c r="F40" s="76"/>
      <c r="G40" s="76"/>
      <c r="H40" s="97"/>
      <c r="I40" s="76"/>
      <c r="J40" s="76"/>
      <c r="K40" s="76"/>
      <c r="L40" s="116"/>
      <c r="M40" s="76"/>
      <c r="N40" s="129"/>
      <c r="O40" s="124"/>
      <c r="P40" s="124"/>
      <c r="Q40" s="124"/>
    </row>
    <row r="41" spans="1:17" ht="12" customHeight="1" x14ac:dyDescent="0.2">
      <c r="A41" s="94" t="str">
        <f>IF($D$13="English","3.  Accuracy of Tare Device  (hi-res mode: off):","3.  Genauigkeit der Tarierung  (Hi-Res-Modus: aus):")</f>
        <v>3.  Accuracy of Tare Device  (hi-res mode: off):</v>
      </c>
      <c r="B41" s="130"/>
      <c r="C41" s="131"/>
      <c r="D41" s="76"/>
      <c r="E41" s="76"/>
      <c r="F41" s="76"/>
      <c r="G41" s="76" t="str">
        <f>IF($D$13="English","accordance to EN45501-2015, A.4.6.2","gemäß EN45501-2015, A.4.6.2")</f>
        <v>accordance to EN45501-2015, A.4.6.2</v>
      </c>
      <c r="H41" s="76"/>
      <c r="I41" s="114"/>
      <c r="J41" s="132"/>
      <c r="K41" s="76"/>
      <c r="L41" s="76"/>
      <c r="M41" s="133" t="s">
        <v>83</v>
      </c>
      <c r="N41" s="124"/>
      <c r="O41" s="134"/>
      <c r="P41" s="124"/>
      <c r="Q41" s="124"/>
    </row>
    <row r="42" spans="1:17" ht="12.75" x14ac:dyDescent="0.2">
      <c r="A42" s="76"/>
      <c r="B42" s="78"/>
      <c r="C42" s="135"/>
      <c r="D42" s="76"/>
      <c r="E42" s="76"/>
      <c r="F42" s="76"/>
      <c r="G42" s="99"/>
      <c r="H42" s="98"/>
      <c r="I42" s="114"/>
      <c r="J42" s="132"/>
      <c r="K42" s="76"/>
      <c r="L42" s="76"/>
      <c r="M42" s="76"/>
      <c r="N42" s="76"/>
      <c r="O42" s="76"/>
      <c r="P42" s="76"/>
      <c r="Q42" s="76"/>
    </row>
    <row r="43" spans="1:17" ht="12.75" x14ac:dyDescent="0.2">
      <c r="A43" s="450" t="s">
        <v>85</v>
      </c>
      <c r="B43" s="451"/>
      <c r="C43" s="451"/>
      <c r="D43" s="426"/>
      <c r="E43" s="450" t="s">
        <v>86</v>
      </c>
      <c r="F43" s="451"/>
      <c r="G43" s="426"/>
      <c r="H43" s="450" t="s">
        <v>1</v>
      </c>
      <c r="I43" s="498"/>
      <c r="J43" s="102" t="s">
        <v>9</v>
      </c>
      <c r="K43" s="76"/>
      <c r="L43" s="76"/>
      <c r="M43" s="76"/>
      <c r="N43" s="76"/>
      <c r="O43" s="76"/>
      <c r="P43" s="76"/>
      <c r="Q43" s="76"/>
    </row>
    <row r="44" spans="1:17" ht="12.75" x14ac:dyDescent="0.2">
      <c r="A44" s="450" t="s">
        <v>2</v>
      </c>
      <c r="B44" s="451"/>
      <c r="C44" s="451"/>
      <c r="D44" s="426"/>
      <c r="E44" s="450" t="s">
        <v>2</v>
      </c>
      <c r="F44" s="451"/>
      <c r="G44" s="426"/>
      <c r="H44" s="120" t="s">
        <v>2</v>
      </c>
      <c r="I44" s="118" t="s">
        <v>3</v>
      </c>
      <c r="J44" s="102" t="s">
        <v>16</v>
      </c>
      <c r="K44" s="76"/>
      <c r="L44" s="76"/>
      <c r="M44" s="76"/>
      <c r="N44" s="76"/>
      <c r="O44" s="76"/>
      <c r="P44" s="76"/>
      <c r="Q44" s="76"/>
    </row>
    <row r="45" spans="1:17" ht="12.75" x14ac:dyDescent="0.2">
      <c r="A45" s="453"/>
      <c r="B45" s="454"/>
      <c r="C45" s="455"/>
      <c r="D45" s="456"/>
      <c r="E45" s="634" t="str">
        <f>IF(A45=0," ",0.5*$D$9-$A$45)</f>
        <v xml:space="preserve"> </v>
      </c>
      <c r="F45" s="641"/>
      <c r="G45" s="642"/>
      <c r="H45" s="121">
        <f>I45*$D$9</f>
        <v>0</v>
      </c>
      <c r="I45" s="122">
        <v>0.25</v>
      </c>
      <c r="J45" s="109" t="str">
        <f>IF(A45=0," ",IF(H45&gt;=ABS($E45),"Y","N"))</f>
        <v xml:space="preserve"> </v>
      </c>
      <c r="K45" s="76"/>
      <c r="L45" s="76"/>
      <c r="M45" s="76"/>
      <c r="N45" s="76"/>
      <c r="O45" s="76"/>
      <c r="P45" s="76"/>
      <c r="Q45" s="76"/>
    </row>
    <row r="46" spans="1:17" ht="12.75" x14ac:dyDescent="0.2">
      <c r="A46" s="125"/>
      <c r="B46" s="126"/>
      <c r="C46" s="76"/>
      <c r="D46" s="76"/>
      <c r="E46" s="76"/>
      <c r="F46" s="76"/>
      <c r="G46" s="76"/>
      <c r="H46" s="76"/>
      <c r="I46" s="77" t="str">
        <f>IF($D$13="English","Test passed?","Test bestanden?")</f>
        <v>Test passed?</v>
      </c>
      <c r="J46" s="127" t="str">
        <f>IF(J45="Y","Y","N")</f>
        <v>N</v>
      </c>
      <c r="K46" s="76"/>
      <c r="L46" s="76"/>
      <c r="M46" s="76"/>
      <c r="N46" s="76"/>
      <c r="O46" s="76"/>
      <c r="P46" s="76"/>
      <c r="Q46" s="76"/>
    </row>
    <row r="47" spans="1:17" ht="12" customHeight="1" x14ac:dyDescent="0.2">
      <c r="A47" s="76"/>
      <c r="B47" s="76"/>
      <c r="C47" s="76"/>
      <c r="D47" s="76"/>
      <c r="E47" s="76"/>
      <c r="F47" s="76"/>
      <c r="G47" s="113"/>
      <c r="H47" s="114"/>
      <c r="I47" s="114"/>
      <c r="J47" s="136"/>
      <c r="K47" s="76"/>
      <c r="L47" s="76"/>
      <c r="M47" s="76"/>
      <c r="N47" s="76"/>
      <c r="O47" s="76"/>
      <c r="P47" s="76"/>
      <c r="Q47" s="76"/>
    </row>
    <row r="48" spans="1:17" ht="12" customHeight="1" x14ac:dyDescent="0.2">
      <c r="A48" s="622" t="str">
        <f>IF($D$13="English","4.  Weighing / Linearity Test (Indicator in hi-res mode):","4. Prüfung der Richtigkeit mit Normallast (Indikator in Hi-Res-Modus):")</f>
        <v>4.  Weighing / Linearity Test (Indicator in hi-res mode):</v>
      </c>
      <c r="B48" s="623"/>
      <c r="C48" s="623"/>
      <c r="D48" s="623"/>
      <c r="E48" s="623"/>
      <c r="F48" s="623"/>
      <c r="G48" s="623"/>
      <c r="H48" s="623"/>
      <c r="I48" s="76"/>
      <c r="J48" s="137"/>
      <c r="K48" s="76"/>
      <c r="L48" s="76"/>
      <c r="M48" s="99"/>
      <c r="N48" s="76"/>
      <c r="O48" s="76"/>
      <c r="P48" s="76"/>
      <c r="Q48" s="76"/>
    </row>
    <row r="49" spans="1:17" ht="12" customHeight="1" x14ac:dyDescent="0.2">
      <c r="A49" s="624"/>
      <c r="B49" s="624"/>
      <c r="C49" s="624"/>
      <c r="D49" s="624"/>
      <c r="E49" s="624"/>
      <c r="F49" s="624"/>
      <c r="G49" s="624"/>
      <c r="H49" s="624"/>
      <c r="I49" s="76" t="str">
        <f>IF($D$13="English","accordance to EN45501-2015, A.4.4.1","gemäß EN45501-2015, A.4.4.1")</f>
        <v>accordance to EN45501-2015, A.4.4.1</v>
      </c>
      <c r="J49" s="137"/>
      <c r="K49" s="76"/>
      <c r="L49" s="76"/>
      <c r="M49" s="99"/>
      <c r="N49" s="76"/>
      <c r="O49" s="76"/>
      <c r="P49" s="76"/>
      <c r="Q49" s="76"/>
    </row>
    <row r="50" spans="1:17" ht="12.75" x14ac:dyDescent="0.2">
      <c r="A50" s="402" t="str">
        <f>IF($D$13="English","load must be about","ungefähre Last")</f>
        <v>load must be about</v>
      </c>
      <c r="B50" s="403"/>
      <c r="C50" s="404"/>
      <c r="D50" s="390" t="s">
        <v>0</v>
      </c>
      <c r="E50" s="425"/>
      <c r="F50" s="391"/>
      <c r="G50" s="390" t="s">
        <v>7</v>
      </c>
      <c r="H50" s="391"/>
      <c r="I50" s="390" t="s">
        <v>87</v>
      </c>
      <c r="J50" s="391"/>
      <c r="K50" s="390" t="s">
        <v>1</v>
      </c>
      <c r="L50" s="391"/>
      <c r="M50" s="662" t="s">
        <v>108</v>
      </c>
      <c r="N50" s="663"/>
      <c r="O50" s="379" t="s">
        <v>109</v>
      </c>
      <c r="P50" s="660" t="str">
        <f>IF($J$18="M","L calc"," ")</f>
        <v xml:space="preserve"> </v>
      </c>
      <c r="Q50" s="661">
        <f>IF(AND(N50&gt;=N51,N50&gt;=N52),N50,IF(AND(N51&gt;=N50,N51&gt;=N52),N51,IF(AND(N52&gt;=N50,N52&gt;=N51),N52)))</f>
        <v>0</v>
      </c>
    </row>
    <row r="51" spans="1:17" ht="12.75" x14ac:dyDescent="0.2">
      <c r="A51" s="102" t="s">
        <v>3</v>
      </c>
      <c r="B51" s="425" t="s">
        <v>2</v>
      </c>
      <c r="C51" s="426"/>
      <c r="D51" s="102" t="s">
        <v>3</v>
      </c>
      <c r="E51" s="425" t="s">
        <v>2</v>
      </c>
      <c r="F51" s="426"/>
      <c r="G51" s="390" t="s">
        <v>2</v>
      </c>
      <c r="H51" s="391"/>
      <c r="I51" s="390" t="s">
        <v>2</v>
      </c>
      <c r="J51" s="425"/>
      <c r="K51" s="102" t="s">
        <v>2</v>
      </c>
      <c r="L51" s="101" t="s">
        <v>3</v>
      </c>
      <c r="M51" s="390" t="s">
        <v>2</v>
      </c>
      <c r="N51" s="659"/>
      <c r="O51" s="380"/>
      <c r="P51" s="660" t="str">
        <f>IF($J$18="M","[kg]"," ")</f>
        <v xml:space="preserve"> </v>
      </c>
      <c r="Q51" s="661">
        <f>IF(AND(N51&gt;=N52,N51&gt;=N53),N51,IF(AND(N52&gt;=N51,N52&gt;=N53),N52,IF(AND(N53&gt;=N51,N53&gt;=N52),N53)))</f>
        <v>0</v>
      </c>
    </row>
    <row r="52" spans="1:17" ht="12.75" x14ac:dyDescent="0.2">
      <c r="A52" s="141">
        <v>20</v>
      </c>
      <c r="B52" s="638">
        <f>A52*$D$9</f>
        <v>0</v>
      </c>
      <c r="C52" s="639"/>
      <c r="D52" s="142" t="str">
        <f>IF($D$9=0,"-",E52/$D$9)</f>
        <v>-</v>
      </c>
      <c r="E52" s="431"/>
      <c r="F52" s="432"/>
      <c r="G52" s="431"/>
      <c r="H52" s="432"/>
      <c r="I52" s="634" t="str">
        <f>IF(G52=0," ",IF($J$18="M",(G52-P52),(G52-E52)))</f>
        <v xml:space="preserve"> </v>
      </c>
      <c r="J52" s="466"/>
      <c r="K52" s="107">
        <f t="shared" ref="K52:K60" si="2">IF(L52=" "," ",L52*$D$9)</f>
        <v>0</v>
      </c>
      <c r="L52" s="108">
        <f>IF(D52&lt;=500,0.5,(IF(D52&lt;=2000,1,IF(D52&gt;2000,1.5," "))))</f>
        <v>1.5</v>
      </c>
      <c r="M52" s="390" t="str">
        <f>IF(G52=0," ",IF($E$38=" "," ",ROUND(I52-$E$38,3)))</f>
        <v xml:space="preserve"> </v>
      </c>
      <c r="N52" s="659"/>
      <c r="O52" s="109" t="str">
        <f>IF(M52=" "," ",IF(ABS(M52)&lt;=K52,"Y","N"))</f>
        <v xml:space="preserve"> </v>
      </c>
      <c r="P52" s="636" t="str">
        <f>IF($J$18="M",E52*(1-($K$21-$D$21)/$D$21)," ")</f>
        <v xml:space="preserve"> </v>
      </c>
      <c r="Q52" s="637">
        <f>IF(AND(N52&gt;=N53,N52&gt;=N54),N52,IF(AND(N53&gt;=N52,N53&gt;=N54),N53,IF(AND(N54&gt;=N52,N54&gt;=N53),N54)))</f>
        <v>0</v>
      </c>
    </row>
    <row r="53" spans="1:17" ht="12.75" x14ac:dyDescent="0.2">
      <c r="A53" s="142" t="str">
        <f>IF($D$9=0,"-",IF($D$8/$D$9=500,100,IF($D$8/$D$9&lt;=1000,100,IF($D$8/$D$9&lt;=2000,200,500))))</f>
        <v>-</v>
      </c>
      <c r="B53" s="638" t="str">
        <f t="shared" ref="B53:B59" si="3">IF($D$9=0," ",A53*$D$9)</f>
        <v xml:space="preserve"> </v>
      </c>
      <c r="C53" s="639"/>
      <c r="D53" s="142" t="str">
        <f>IF($D$9=0,"-",E53/$D$9)</f>
        <v>-</v>
      </c>
      <c r="E53" s="431"/>
      <c r="F53" s="432"/>
      <c r="G53" s="431"/>
      <c r="H53" s="432"/>
      <c r="I53" s="634" t="str">
        <f t="shared" ref="I53:I57" si="4">IF(G53=0," ",IF($J$18="M",(G53-P53),(G53-E53)))</f>
        <v xml:space="preserve"> </v>
      </c>
      <c r="J53" s="466"/>
      <c r="K53" s="107">
        <f t="shared" si="2"/>
        <v>0</v>
      </c>
      <c r="L53" s="108">
        <f t="shared" ref="L53:L60" si="5">IF(D53&lt;=500,0.5,(IF(D53&lt;=2000,1,IF(D53&gt;2000,1.5," "))))</f>
        <v>1.5</v>
      </c>
      <c r="M53" s="390" t="str">
        <f t="shared" ref="M53:M60" si="6">IF(G53=0," ",IF($E$38=" "," ",ROUND(I53-$E$38,3)))</f>
        <v xml:space="preserve"> </v>
      </c>
      <c r="N53" s="659"/>
      <c r="O53" s="109" t="str">
        <f t="shared" ref="O53:O60" si="7">IF(M53=" "," ",IF(ABS(M53)&lt;=K53,"Y","N"))</f>
        <v xml:space="preserve"> </v>
      </c>
      <c r="P53" s="636" t="str">
        <f t="shared" ref="P53:P58" si="8">IF($J$18="M",E53*(1-($K$21-$D$21)/$D$21)," ")</f>
        <v xml:space="preserve"> </v>
      </c>
      <c r="Q53" s="637">
        <f t="shared" ref="Q53:Q58" si="9">IF(AND(N53&gt;=N54,N53&gt;=N55),N53,IF(AND(N54&gt;=N53,N54&gt;=N55),N54,IF(AND(N55&gt;=N53,N55&gt;=N54),N55)))</f>
        <v>0</v>
      </c>
    </row>
    <row r="54" spans="1:17" ht="12.75" x14ac:dyDescent="0.2">
      <c r="A54" s="142" t="str">
        <f>IF($D$9=0,"-",IF($D$8/$D$9=500,200,IF($D$8/$D$9&lt;=1000,200,IF($D$8/$D$9&lt;=2000,500,1000))))</f>
        <v>-</v>
      </c>
      <c r="B54" s="638" t="str">
        <f t="shared" si="3"/>
        <v xml:space="preserve"> </v>
      </c>
      <c r="C54" s="639"/>
      <c r="D54" s="142" t="str">
        <f t="shared" ref="D54:D60" si="10">IF($D$9=0,"-",E54/$D$9)</f>
        <v>-</v>
      </c>
      <c r="E54" s="431"/>
      <c r="F54" s="432"/>
      <c r="G54" s="431"/>
      <c r="H54" s="432"/>
      <c r="I54" s="634" t="str">
        <f t="shared" si="4"/>
        <v xml:space="preserve"> </v>
      </c>
      <c r="J54" s="466"/>
      <c r="K54" s="107">
        <f t="shared" si="2"/>
        <v>0</v>
      </c>
      <c r="L54" s="108">
        <f t="shared" si="5"/>
        <v>1.5</v>
      </c>
      <c r="M54" s="390" t="str">
        <f t="shared" si="6"/>
        <v xml:space="preserve"> </v>
      </c>
      <c r="N54" s="659"/>
      <c r="O54" s="109" t="str">
        <f t="shared" si="7"/>
        <v xml:space="preserve"> </v>
      </c>
      <c r="P54" s="636" t="str">
        <f t="shared" si="8"/>
        <v xml:space="preserve"> </v>
      </c>
      <c r="Q54" s="637">
        <f t="shared" si="9"/>
        <v>0</v>
      </c>
    </row>
    <row r="55" spans="1:17" ht="12.75" x14ac:dyDescent="0.2">
      <c r="A55" s="142" t="str">
        <f>IF($D$9=0,"-",IF($D$8/$D$9=500,300,IF($D$8/$D$9&lt;=1000,500,IF($D$8/$D$9&lt;=2000,1000,2000))))</f>
        <v>-</v>
      </c>
      <c r="B55" s="638" t="str">
        <f t="shared" si="3"/>
        <v xml:space="preserve"> </v>
      </c>
      <c r="C55" s="639"/>
      <c r="D55" s="142" t="str">
        <f t="shared" si="10"/>
        <v>-</v>
      </c>
      <c r="E55" s="431"/>
      <c r="F55" s="432"/>
      <c r="G55" s="431"/>
      <c r="H55" s="432"/>
      <c r="I55" s="634" t="str">
        <f t="shared" si="4"/>
        <v xml:space="preserve"> </v>
      </c>
      <c r="J55" s="466"/>
      <c r="K55" s="107">
        <f t="shared" si="2"/>
        <v>0</v>
      </c>
      <c r="L55" s="108">
        <f t="shared" si="5"/>
        <v>1.5</v>
      </c>
      <c r="M55" s="390" t="str">
        <f t="shared" si="6"/>
        <v xml:space="preserve"> </v>
      </c>
      <c r="N55" s="659"/>
      <c r="O55" s="109" t="str">
        <f t="shared" si="7"/>
        <v xml:space="preserve"> </v>
      </c>
      <c r="P55" s="636" t="str">
        <f t="shared" si="8"/>
        <v xml:space="preserve"> </v>
      </c>
      <c r="Q55" s="637">
        <f t="shared" si="9"/>
        <v>0</v>
      </c>
    </row>
    <row r="56" spans="1:17" ht="12.75" x14ac:dyDescent="0.2">
      <c r="A56" s="142" t="str">
        <f>IF($D$9=0,"-",$D$8/$D$9)</f>
        <v>-</v>
      </c>
      <c r="B56" s="638" t="str">
        <f t="shared" si="3"/>
        <v xml:space="preserve"> </v>
      </c>
      <c r="C56" s="639"/>
      <c r="D56" s="142" t="str">
        <f t="shared" si="10"/>
        <v>-</v>
      </c>
      <c r="E56" s="431"/>
      <c r="F56" s="432"/>
      <c r="G56" s="431"/>
      <c r="H56" s="432"/>
      <c r="I56" s="634" t="str">
        <f t="shared" si="4"/>
        <v xml:space="preserve"> </v>
      </c>
      <c r="J56" s="466"/>
      <c r="K56" s="107">
        <f t="shared" si="2"/>
        <v>0</v>
      </c>
      <c r="L56" s="108">
        <f t="shared" si="5"/>
        <v>1.5</v>
      </c>
      <c r="M56" s="390" t="str">
        <f t="shared" si="6"/>
        <v xml:space="preserve"> </v>
      </c>
      <c r="N56" s="659"/>
      <c r="O56" s="109" t="str">
        <f t="shared" si="7"/>
        <v xml:space="preserve"> </v>
      </c>
      <c r="P56" s="636" t="str">
        <f t="shared" si="8"/>
        <v xml:space="preserve"> </v>
      </c>
      <c r="Q56" s="637">
        <f t="shared" si="9"/>
        <v>0</v>
      </c>
    </row>
    <row r="57" spans="1:17" ht="12.75" x14ac:dyDescent="0.2">
      <c r="A57" s="142" t="str">
        <f>IF($D$9=0,"-",IF($D$8/$D$9=500,300,IF($D$8/$D$9&lt;=1000,500,IF($D$8/$D$9&lt;=2000,1000,2000))))</f>
        <v>-</v>
      </c>
      <c r="B57" s="638" t="str">
        <f t="shared" si="3"/>
        <v xml:space="preserve"> </v>
      </c>
      <c r="C57" s="639"/>
      <c r="D57" s="142" t="str">
        <f t="shared" si="10"/>
        <v>-</v>
      </c>
      <c r="E57" s="461">
        <f>E55</f>
        <v>0</v>
      </c>
      <c r="F57" s="466"/>
      <c r="G57" s="431"/>
      <c r="H57" s="432"/>
      <c r="I57" s="634" t="str">
        <f t="shared" si="4"/>
        <v xml:space="preserve"> </v>
      </c>
      <c r="J57" s="466"/>
      <c r="K57" s="107">
        <f t="shared" si="2"/>
        <v>0</v>
      </c>
      <c r="L57" s="108">
        <f t="shared" si="5"/>
        <v>1.5</v>
      </c>
      <c r="M57" s="390" t="str">
        <f t="shared" si="6"/>
        <v xml:space="preserve"> </v>
      </c>
      <c r="N57" s="659"/>
      <c r="O57" s="109" t="str">
        <f t="shared" si="7"/>
        <v xml:space="preserve"> </v>
      </c>
      <c r="P57" s="636" t="str">
        <f t="shared" si="8"/>
        <v xml:space="preserve"> </v>
      </c>
      <c r="Q57" s="637">
        <f t="shared" si="9"/>
        <v>0</v>
      </c>
    </row>
    <row r="58" spans="1:17" ht="12.75" x14ac:dyDescent="0.2">
      <c r="A58" s="142" t="str">
        <f>IF($D$9=0,"-",IF($D$8/$D$9=500,200,IF($D$8/$D$9&lt;=1000,200,IF($D$8/$D$9&lt;=2000,500,1000))))</f>
        <v>-</v>
      </c>
      <c r="B58" s="638" t="str">
        <f t="shared" si="3"/>
        <v xml:space="preserve"> </v>
      </c>
      <c r="C58" s="639"/>
      <c r="D58" s="142" t="str">
        <f t="shared" si="10"/>
        <v>-</v>
      </c>
      <c r="E58" s="461">
        <f>E54</f>
        <v>0</v>
      </c>
      <c r="F58" s="466"/>
      <c r="G58" s="431"/>
      <c r="H58" s="432"/>
      <c r="I58" s="634" t="str">
        <f t="shared" ref="I58:I60" si="11">IF(G58=0," ",IF($J$18="M",(G58-P58),(G58-E58)))</f>
        <v xml:space="preserve"> </v>
      </c>
      <c r="J58" s="466"/>
      <c r="K58" s="107">
        <f t="shared" si="2"/>
        <v>0</v>
      </c>
      <c r="L58" s="108">
        <f t="shared" si="5"/>
        <v>1.5</v>
      </c>
      <c r="M58" s="390" t="str">
        <f t="shared" si="6"/>
        <v xml:space="preserve"> </v>
      </c>
      <c r="N58" s="391"/>
      <c r="O58" s="109" t="str">
        <f t="shared" si="7"/>
        <v xml:space="preserve"> </v>
      </c>
      <c r="P58" s="636" t="str">
        <f t="shared" si="8"/>
        <v xml:space="preserve"> </v>
      </c>
      <c r="Q58" s="637">
        <f t="shared" si="9"/>
        <v>0</v>
      </c>
    </row>
    <row r="59" spans="1:17" ht="12.75" x14ac:dyDescent="0.2">
      <c r="A59" s="142" t="str">
        <f>IF($D$9=0,"-",IF($D$8/$D$9=500,100,IF($D$8/$D$9&lt;=1000,100,IF($D$8/$D$9&lt;=2000,200,500))))</f>
        <v>-</v>
      </c>
      <c r="B59" s="638" t="str">
        <f t="shared" si="3"/>
        <v xml:space="preserve"> </v>
      </c>
      <c r="C59" s="639"/>
      <c r="D59" s="142" t="str">
        <f t="shared" si="10"/>
        <v>-</v>
      </c>
      <c r="E59" s="461">
        <f>E53</f>
        <v>0</v>
      </c>
      <c r="F59" s="466"/>
      <c r="G59" s="431"/>
      <c r="H59" s="432"/>
      <c r="I59" s="634" t="str">
        <f t="shared" si="11"/>
        <v xml:space="preserve"> </v>
      </c>
      <c r="J59" s="466"/>
      <c r="K59" s="107">
        <f t="shared" si="2"/>
        <v>0</v>
      </c>
      <c r="L59" s="108">
        <f t="shared" si="5"/>
        <v>1.5</v>
      </c>
      <c r="M59" s="390" t="str">
        <f t="shared" si="6"/>
        <v xml:space="preserve"> </v>
      </c>
      <c r="N59" s="391"/>
      <c r="O59" s="109" t="str">
        <f t="shared" si="7"/>
        <v xml:space="preserve"> </v>
      </c>
      <c r="P59" s="636" t="str">
        <f>IF($J$18="M",E59*(1-($K$21-$D$21)/$D$21)," ")</f>
        <v xml:space="preserve"> </v>
      </c>
      <c r="Q59" s="637" t="str">
        <f>IF(AND(N59&gt;=N60,N59&gt;=N61),N59,IF(AND(N60&gt;=N59,N60&gt;=N61),N60,IF(AND(N61&gt;=N59,N61&gt;=N60),N61)))</f>
        <v>Test passed?</v>
      </c>
    </row>
    <row r="60" spans="1:17" ht="12.75" x14ac:dyDescent="0.2">
      <c r="A60" s="143">
        <v>20</v>
      </c>
      <c r="B60" s="638">
        <f>A60*$D$9</f>
        <v>0</v>
      </c>
      <c r="C60" s="639"/>
      <c r="D60" s="142" t="str">
        <f t="shared" si="10"/>
        <v>-</v>
      </c>
      <c r="E60" s="461">
        <f>E52</f>
        <v>0</v>
      </c>
      <c r="F60" s="466"/>
      <c r="G60" s="431"/>
      <c r="H60" s="432"/>
      <c r="I60" s="634" t="str">
        <f t="shared" si="11"/>
        <v xml:space="preserve"> </v>
      </c>
      <c r="J60" s="466"/>
      <c r="K60" s="107">
        <f t="shared" si="2"/>
        <v>0</v>
      </c>
      <c r="L60" s="108">
        <f t="shared" si="5"/>
        <v>1.5</v>
      </c>
      <c r="M60" s="390" t="str">
        <f t="shared" si="6"/>
        <v xml:space="preserve"> </v>
      </c>
      <c r="N60" s="391"/>
      <c r="O60" s="109" t="str">
        <f t="shared" si="7"/>
        <v xml:space="preserve"> </v>
      </c>
      <c r="P60" s="636" t="str">
        <f t="shared" ref="P60" si="12">IF($J$18="M",E60*(1-($K$21-$D$21)/$D$21)," ")</f>
        <v xml:space="preserve"> </v>
      </c>
      <c r="Q60" s="637" t="str">
        <f t="shared" ref="Q60" si="13">IF(AND(N60&gt;=N61,N60&gt;=N62),N60,IF(AND(N61&gt;=N60,N61&gt;=N62),N61,IF(AND(N62&gt;=N60,N62&gt;=N61),N62)))</f>
        <v>Test passed?</v>
      </c>
    </row>
    <row r="61" spans="1:17" ht="12.75" x14ac:dyDescent="0.2">
      <c r="A61" s="144"/>
      <c r="B61" s="130"/>
      <c r="C61" s="131"/>
      <c r="D61" s="76"/>
      <c r="E61" s="76"/>
      <c r="F61" s="76"/>
      <c r="G61" s="76"/>
      <c r="H61" s="76"/>
      <c r="I61" s="76"/>
      <c r="J61" s="76"/>
      <c r="K61" s="111"/>
      <c r="L61" s="111"/>
      <c r="M61" s="76"/>
      <c r="N61" s="376" t="str">
        <f>IF($D$13="English","Test passed?","Test bestanden?")</f>
        <v>Test passed?</v>
      </c>
      <c r="O61" s="109" t="str">
        <f>IF(AND(O52="Y",O53= "Y", O54="Y",O55="Y",O56="Y",O57="Y",O58="Y",O59="Y",O60="Y"),"Y","N")</f>
        <v>N</v>
      </c>
      <c r="P61" s="76"/>
      <c r="Q61" s="76"/>
    </row>
    <row r="62" spans="1:17" ht="12.75" x14ac:dyDescent="0.2">
      <c r="A62" s="145"/>
      <c r="B62" s="130"/>
      <c r="C62" s="131"/>
      <c r="D62" s="76"/>
      <c r="E62" s="76"/>
      <c r="F62" s="76"/>
      <c r="G62" s="76"/>
      <c r="H62" s="76"/>
      <c r="I62" s="76"/>
      <c r="J62" s="76"/>
      <c r="K62" s="114"/>
      <c r="L62" s="114"/>
      <c r="M62" s="76"/>
      <c r="N62" s="76"/>
      <c r="O62" s="113"/>
      <c r="P62" s="115"/>
      <c r="Q62" s="76"/>
    </row>
    <row r="63" spans="1:17" x14ac:dyDescent="0.2">
      <c r="A63" s="473" t="str">
        <f>IF($D$13="English","If the maximum calculated error in Weighing Test is less or equal to 0,5e, no additional Tare Test has to be performed. ","Wenn der kalkulierte maximale Fehler im Linearitätstest kleiner oder gleich 0,5e ist, muss kein zusätzlich Tara Test durchgeführt werden. ")</f>
        <v xml:space="preserve">If the maximum calculated error in Weighing Test is less or equal to 0,5e, no additional Tare Test has to be performed. </v>
      </c>
      <c r="B63" s="474"/>
      <c r="C63" s="474"/>
      <c r="D63" s="474"/>
      <c r="E63" s="474"/>
      <c r="F63" s="474"/>
      <c r="G63" s="474"/>
      <c r="H63" s="474"/>
      <c r="I63" s="474"/>
      <c r="J63" s="474"/>
      <c r="K63" s="474"/>
      <c r="L63" s="474"/>
      <c r="M63" s="474"/>
      <c r="N63" s="474"/>
      <c r="O63" s="474"/>
      <c r="P63" s="474"/>
      <c r="Q63" s="76"/>
    </row>
    <row r="64" spans="1:17" x14ac:dyDescent="0.2">
      <c r="A64" s="474"/>
      <c r="B64" s="474"/>
      <c r="C64" s="474"/>
      <c r="D64" s="474"/>
      <c r="E64" s="474"/>
      <c r="F64" s="474"/>
      <c r="G64" s="474"/>
      <c r="H64" s="474"/>
      <c r="I64" s="474"/>
      <c r="J64" s="474"/>
      <c r="K64" s="474"/>
      <c r="L64" s="474"/>
      <c r="M64" s="474"/>
      <c r="N64" s="474"/>
      <c r="O64" s="474"/>
      <c r="P64" s="474"/>
      <c r="Q64" s="76"/>
    </row>
    <row r="65" spans="1:17" ht="12.75" x14ac:dyDescent="0.2">
      <c r="A65" s="145" t="str">
        <f>IF($D$13="English","Does Test 5 have to be performed? ","Muss Test 5 durchgeführt werden? ")</f>
        <v xml:space="preserve">Does Test 5 have to be performed? </v>
      </c>
      <c r="B65" s="148"/>
      <c r="C65" s="148"/>
      <c r="D65" s="148"/>
      <c r="E65" s="148"/>
      <c r="F65" s="109" t="e">
        <f>IF(AND(ABS(M52)&lt;=0.5*$D$9,ABS(M53)&lt;=0.5*$D$9,ABS(M54)&lt;=0.5*$D$9,ABS(M55)&lt;=0.5*$D$9,ABS(M56)&lt;=0.5*$D$9,ABS(M57)&lt;=0.5*$D$9,ABS(M58)&lt;=0.5*$D$9,ABS(M59)&lt;=0.5*$D$9,ABS(M60)&lt;=0.5*$D$9),"N","Y")</f>
        <v>#VALUE!</v>
      </c>
      <c r="G65" s="148"/>
      <c r="H65" s="148"/>
      <c r="I65" s="148"/>
      <c r="J65" s="148"/>
      <c r="K65" s="148"/>
      <c r="L65" s="148"/>
      <c r="M65" s="148"/>
      <c r="N65" s="148"/>
      <c r="O65" s="148"/>
      <c r="P65" s="148"/>
      <c r="Q65" s="76"/>
    </row>
    <row r="66" spans="1:17" ht="12.75" x14ac:dyDescent="0.2">
      <c r="A66" s="145"/>
      <c r="B66" s="148"/>
      <c r="C66" s="148"/>
      <c r="D66" s="148"/>
      <c r="E66" s="148"/>
      <c r="F66" s="148"/>
      <c r="G66" s="148"/>
      <c r="H66" s="148"/>
      <c r="I66" s="148"/>
      <c r="J66" s="148"/>
      <c r="K66" s="148"/>
      <c r="L66" s="148"/>
      <c r="M66" s="148"/>
      <c r="N66" s="148"/>
      <c r="O66" s="148"/>
      <c r="P66" s="148"/>
      <c r="Q66" s="76"/>
    </row>
    <row r="67" spans="1:17" ht="12.75" x14ac:dyDescent="0.2">
      <c r="A67" s="145"/>
      <c r="B67" s="148"/>
      <c r="C67" s="148"/>
      <c r="D67" s="148"/>
      <c r="E67" s="148"/>
      <c r="F67" s="148"/>
      <c r="G67" s="148"/>
      <c r="H67" s="148"/>
      <c r="I67" s="148"/>
      <c r="J67" s="148"/>
      <c r="K67" s="148"/>
      <c r="L67" s="148"/>
      <c r="M67" s="148"/>
      <c r="N67" s="148"/>
      <c r="O67" s="148"/>
      <c r="P67" s="148"/>
      <c r="Q67" s="76"/>
    </row>
    <row r="68" spans="1:17" ht="12.75" x14ac:dyDescent="0.2">
      <c r="A68" s="145"/>
      <c r="B68" s="148"/>
      <c r="C68" s="148"/>
      <c r="D68" s="148"/>
      <c r="E68" s="148"/>
      <c r="F68" s="148"/>
      <c r="G68" s="148"/>
      <c r="H68" s="148"/>
      <c r="I68" s="148"/>
      <c r="J68" s="148"/>
      <c r="K68" s="148"/>
      <c r="L68" s="148"/>
      <c r="M68" s="148"/>
      <c r="N68" s="148"/>
      <c r="O68" s="148"/>
      <c r="P68" s="148"/>
      <c r="Q68" s="76"/>
    </row>
    <row r="69" spans="1:17" ht="12.75" x14ac:dyDescent="0.2">
      <c r="A69" s="145"/>
      <c r="B69" s="148"/>
      <c r="C69" s="148"/>
      <c r="D69" s="148"/>
      <c r="E69" s="148"/>
      <c r="F69" s="148"/>
      <c r="G69" s="148"/>
      <c r="H69" s="148"/>
      <c r="I69" s="148"/>
      <c r="J69" s="148"/>
      <c r="K69" s="148"/>
      <c r="L69" s="148"/>
      <c r="M69" s="148"/>
      <c r="N69" s="148"/>
      <c r="O69" s="148"/>
      <c r="P69" s="148"/>
      <c r="Q69" s="76"/>
    </row>
    <row r="70" spans="1:17" ht="12.75" x14ac:dyDescent="0.2">
      <c r="A70" s="148"/>
      <c r="B70" s="148"/>
      <c r="C70" s="148"/>
      <c r="D70" s="148"/>
      <c r="E70" s="148"/>
      <c r="F70" s="148"/>
      <c r="G70" s="148"/>
      <c r="H70" s="148"/>
      <c r="I70" s="148"/>
      <c r="J70" s="148"/>
      <c r="K70" s="148"/>
      <c r="L70" s="148"/>
      <c r="M70" s="148"/>
      <c r="N70" s="148"/>
      <c r="O70" s="148"/>
      <c r="P70" s="148"/>
      <c r="Q70" s="76"/>
    </row>
    <row r="71" spans="1:17" ht="12.75" x14ac:dyDescent="0.2">
      <c r="A71" s="94" t="str">
        <f>IF($D$13="English","5.  Tare (Weighing Test) - Indicator in hi-res mode:","5. Tara (Richtigkeitsprüfung) - Indikator in Hi-Res-Modus:")</f>
        <v>5.  Tare (Weighing Test) - Indicator in hi-res mode:</v>
      </c>
      <c r="B71" s="147"/>
      <c r="C71" s="147"/>
      <c r="D71" s="147"/>
      <c r="E71" s="147"/>
      <c r="F71" s="147"/>
      <c r="G71" s="147"/>
      <c r="H71" s="76" t="str">
        <f>IF($D$13="English","accordance to EN45501-2015, A.4.6.1","gemäß EN45501-2015, A.4.6.1")</f>
        <v>accordance to EN45501-2015, A.4.6.1</v>
      </c>
      <c r="I71" s="147"/>
      <c r="J71" s="147"/>
      <c r="K71" s="147"/>
      <c r="L71" s="147"/>
      <c r="M71" s="147"/>
      <c r="N71" s="147"/>
      <c r="O71" s="147"/>
      <c r="P71" s="147"/>
      <c r="Q71" s="76"/>
    </row>
    <row r="72" spans="1:17" x14ac:dyDescent="0.2">
      <c r="A72" s="475" t="str">
        <f>IF($D$13="English","Tare a load between 1/3 Max and 2/3 Max and test up to Max.at 5 load points. Please test at the loads where mpe changes.","Last zwischen 1/3 und 2/3 Max tarieren und bis zur Maximallast bei 5 Lastpunkten prüfen. Bei den Lasten, bei denen sich mpe ändert, muss geprüft werden. ")</f>
        <v>Tare a load between 1/3 Max and 2/3 Max and test up to Max.at 5 load points. Please test at the loads where mpe changes.</v>
      </c>
      <c r="B72" s="627"/>
      <c r="C72" s="627"/>
      <c r="D72" s="627"/>
      <c r="E72" s="627"/>
      <c r="F72" s="627"/>
      <c r="G72" s="627"/>
      <c r="H72" s="627"/>
      <c r="I72" s="627"/>
      <c r="J72" s="627"/>
      <c r="K72" s="627"/>
      <c r="L72" s="627"/>
      <c r="M72" s="627"/>
      <c r="N72" s="627"/>
      <c r="O72" s="627"/>
      <c r="P72" s="627"/>
      <c r="Q72" s="76"/>
    </row>
    <row r="73" spans="1:17" x14ac:dyDescent="0.2">
      <c r="A73" s="627"/>
      <c r="B73" s="627"/>
      <c r="C73" s="627"/>
      <c r="D73" s="627"/>
      <c r="E73" s="627"/>
      <c r="F73" s="627"/>
      <c r="G73" s="627"/>
      <c r="H73" s="627"/>
      <c r="I73" s="627"/>
      <c r="J73" s="627"/>
      <c r="K73" s="627"/>
      <c r="L73" s="627"/>
      <c r="M73" s="627"/>
      <c r="N73" s="627"/>
      <c r="O73" s="627"/>
      <c r="P73" s="627"/>
      <c r="Q73" s="76"/>
    </row>
    <row r="74" spans="1:17" ht="12.75" x14ac:dyDescent="0.2">
      <c r="A74" s="94" t="str">
        <f>IF($D$13="English","Tared load:","Tarierte Last:")</f>
        <v>Tared load:</v>
      </c>
      <c r="B74" s="78"/>
      <c r="C74" s="476"/>
      <c r="D74" s="477"/>
      <c r="E74" s="76" t="s">
        <v>2</v>
      </c>
      <c r="F74" s="76"/>
      <c r="G74" s="99"/>
      <c r="H74" s="98"/>
      <c r="I74" s="114"/>
      <c r="J74" s="132"/>
      <c r="K74" s="76"/>
      <c r="L74" s="76"/>
      <c r="M74" s="76"/>
      <c r="N74" s="76"/>
      <c r="O74" s="76"/>
      <c r="P74" s="76"/>
      <c r="Q74" s="76"/>
    </row>
    <row r="75" spans="1:17" ht="12.75" x14ac:dyDescent="0.2">
      <c r="A75" s="450" t="s">
        <v>0</v>
      </c>
      <c r="B75" s="478"/>
      <c r="C75" s="479"/>
      <c r="D75" s="120" t="s">
        <v>84</v>
      </c>
      <c r="E75" s="450" t="s">
        <v>7</v>
      </c>
      <c r="F75" s="498"/>
      <c r="G75" s="450" t="s">
        <v>89</v>
      </c>
      <c r="H75" s="426"/>
      <c r="I75" s="117" t="s">
        <v>1</v>
      </c>
      <c r="J75" s="118"/>
      <c r="K75" s="446" t="s">
        <v>90</v>
      </c>
      <c r="L75" s="447"/>
      <c r="M75" s="448"/>
      <c r="N75" s="102" t="s">
        <v>9</v>
      </c>
      <c r="O75" s="660" t="str">
        <f>IF($J$18="M","L calc"," ")</f>
        <v xml:space="preserve"> </v>
      </c>
      <c r="P75" s="661">
        <f>IF(AND(M75&gt;=M76,M75&gt;=M77),M75,IF(AND(M76&gt;=M75,M76&gt;=M77),M76,IF(AND(M77&gt;=M75,M77&gt;=M76),M77)))</f>
        <v>0</v>
      </c>
      <c r="Q75" s="76"/>
    </row>
    <row r="76" spans="1:17" ht="12.75" x14ac:dyDescent="0.2">
      <c r="A76" s="505" t="s">
        <v>2</v>
      </c>
      <c r="B76" s="480"/>
      <c r="C76" s="449"/>
      <c r="D76" s="150"/>
      <c r="E76" s="450" t="s">
        <v>2</v>
      </c>
      <c r="F76" s="426"/>
      <c r="G76" s="506" t="s">
        <v>2</v>
      </c>
      <c r="H76" s="426"/>
      <c r="I76" s="151" t="s">
        <v>2</v>
      </c>
      <c r="J76" s="151" t="s">
        <v>3</v>
      </c>
      <c r="K76" s="390" t="s">
        <v>2</v>
      </c>
      <c r="L76" s="451"/>
      <c r="M76" s="451"/>
      <c r="N76" s="102" t="s">
        <v>16</v>
      </c>
      <c r="O76" s="660" t="str">
        <f>IF($J$18="M","[kg]"," ")</f>
        <v xml:space="preserve"> </v>
      </c>
      <c r="P76" s="661">
        <f>IF(AND(M76&gt;=M77,M76&gt;=M78),M76,IF(AND(M77&gt;=M76,M77&gt;=M78),M77,IF(AND(M78&gt;=M76,M78&gt;=M77),M78)))</f>
        <v>0</v>
      </c>
      <c r="Q76" s="76"/>
    </row>
    <row r="77" spans="1:17" ht="12.75" x14ac:dyDescent="0.2">
      <c r="A77" s="476"/>
      <c r="B77" s="502"/>
      <c r="C77" s="503"/>
      <c r="D77" s="150" t="str">
        <f t="shared" ref="D77:D85" si="14">IF($D$9=0," ",A77/$D$9)</f>
        <v xml:space="preserve"> </v>
      </c>
      <c r="E77" s="476"/>
      <c r="F77" s="477"/>
      <c r="G77" s="634" t="str">
        <f>IF(E77=0," ",IF($J$18="M",(E77-O77),(E77-A77)))</f>
        <v xml:space="preserve"> </v>
      </c>
      <c r="H77" s="466"/>
      <c r="I77" s="121" t="str">
        <f t="shared" ref="I77:I85" si="15">IF($D$8=0," ",J77*$D$9)</f>
        <v xml:space="preserve"> </v>
      </c>
      <c r="J77" s="152">
        <f t="shared" ref="J77:J85" si="16">IF(D77=0,0,IF(D77&lt;=500,0.5,(IF(D77&lt;=2000,1,IF(D77&gt;2000,1.5," ")))))</f>
        <v>1.5</v>
      </c>
      <c r="K77" s="634" t="str">
        <f>IF(E77=0," ",IF($E$45=" "," ",ROUND(G77-$E$45,3)))</f>
        <v xml:space="preserve"> </v>
      </c>
      <c r="L77" s="457"/>
      <c r="M77" s="642"/>
      <c r="N77" s="109" t="str">
        <f t="shared" ref="N77:N85" si="17">IF(K77=" "," ",IF(ABS(K77)&lt;=I77,"Y","N"))</f>
        <v xml:space="preserve"> </v>
      </c>
      <c r="O77" s="636" t="str">
        <f>IF($J$18="M",A77*(1-($K$21-$D$21)/$D$21)," ")</f>
        <v xml:space="preserve"> </v>
      </c>
      <c r="P77" s="637">
        <f>IF(AND(M77&gt;=M78,M77&gt;=M79),M77,IF(AND(M78&gt;=M77,M78&gt;=M79),M78,IF(AND(M79&gt;=M77,M79&gt;=M78),M79)))</f>
        <v>0</v>
      </c>
      <c r="Q77" s="76"/>
    </row>
    <row r="78" spans="1:17" ht="12.75" x14ac:dyDescent="0.2">
      <c r="A78" s="476"/>
      <c r="B78" s="502"/>
      <c r="C78" s="503"/>
      <c r="D78" s="150" t="str">
        <f t="shared" si="14"/>
        <v xml:space="preserve"> </v>
      </c>
      <c r="E78" s="476"/>
      <c r="F78" s="477"/>
      <c r="G78" s="634" t="str">
        <f t="shared" ref="G78:G85" si="18">IF(E78=0," ",IF($J$18="M",(E78-O78),(E78-A78)))</f>
        <v xml:space="preserve"> </v>
      </c>
      <c r="H78" s="466"/>
      <c r="I78" s="121" t="str">
        <f t="shared" si="15"/>
        <v xml:space="preserve"> </v>
      </c>
      <c r="J78" s="152">
        <f t="shared" si="16"/>
        <v>1.5</v>
      </c>
      <c r="K78" s="634" t="str">
        <f t="shared" ref="K78:K85" si="19">IF(E78=0," ",IF($E$45=" "," ",ROUND(G78-$E$45,3)))</f>
        <v xml:space="preserve"> </v>
      </c>
      <c r="L78" s="457"/>
      <c r="M78" s="642"/>
      <c r="N78" s="109" t="str">
        <f t="shared" si="17"/>
        <v xml:space="preserve"> </v>
      </c>
      <c r="O78" s="636" t="str">
        <f t="shared" ref="O78:O85" si="20">IF($J$18="M",A78*(1-($K$21-$D$21)/$D$21)," ")</f>
        <v xml:space="preserve"> </v>
      </c>
      <c r="P78" s="637">
        <f t="shared" ref="P78:P85" si="21">IF(AND(M78&gt;=M79,M78&gt;=M80),M78,IF(AND(M79&gt;=M78,M79&gt;=M80),M79,IF(AND(M80&gt;=M78,M80&gt;=M79),M80)))</f>
        <v>0</v>
      </c>
      <c r="Q78" s="76"/>
    </row>
    <row r="79" spans="1:17" ht="12.75" x14ac:dyDescent="0.2">
      <c r="A79" s="476"/>
      <c r="B79" s="502"/>
      <c r="C79" s="503"/>
      <c r="D79" s="150" t="str">
        <f t="shared" si="14"/>
        <v xml:space="preserve"> </v>
      </c>
      <c r="E79" s="476"/>
      <c r="F79" s="477"/>
      <c r="G79" s="634" t="str">
        <f t="shared" si="18"/>
        <v xml:space="preserve"> </v>
      </c>
      <c r="H79" s="466"/>
      <c r="I79" s="121" t="str">
        <f t="shared" si="15"/>
        <v xml:space="preserve"> </v>
      </c>
      <c r="J79" s="152">
        <f t="shared" si="16"/>
        <v>1.5</v>
      </c>
      <c r="K79" s="634" t="str">
        <f t="shared" si="19"/>
        <v xml:space="preserve"> </v>
      </c>
      <c r="L79" s="457"/>
      <c r="M79" s="642"/>
      <c r="N79" s="109" t="str">
        <f t="shared" si="17"/>
        <v xml:space="preserve"> </v>
      </c>
      <c r="O79" s="636" t="str">
        <f t="shared" si="20"/>
        <v xml:space="preserve"> </v>
      </c>
      <c r="P79" s="637">
        <f t="shared" si="21"/>
        <v>0</v>
      </c>
      <c r="Q79" s="76"/>
    </row>
    <row r="80" spans="1:17" ht="12.75" x14ac:dyDescent="0.2">
      <c r="A80" s="476"/>
      <c r="B80" s="502"/>
      <c r="C80" s="503"/>
      <c r="D80" s="150" t="str">
        <f t="shared" si="14"/>
        <v xml:space="preserve"> </v>
      </c>
      <c r="E80" s="476"/>
      <c r="F80" s="477"/>
      <c r="G80" s="634" t="str">
        <f t="shared" si="18"/>
        <v xml:space="preserve"> </v>
      </c>
      <c r="H80" s="466"/>
      <c r="I80" s="121" t="str">
        <f t="shared" si="15"/>
        <v xml:space="preserve"> </v>
      </c>
      <c r="J80" s="152">
        <f t="shared" si="16"/>
        <v>1.5</v>
      </c>
      <c r="K80" s="634" t="str">
        <f t="shared" si="19"/>
        <v xml:space="preserve"> </v>
      </c>
      <c r="L80" s="457"/>
      <c r="M80" s="642"/>
      <c r="N80" s="109" t="str">
        <f t="shared" si="17"/>
        <v xml:space="preserve"> </v>
      </c>
      <c r="O80" s="636" t="str">
        <f t="shared" si="20"/>
        <v xml:space="preserve"> </v>
      </c>
      <c r="P80" s="637">
        <f t="shared" si="21"/>
        <v>0</v>
      </c>
      <c r="Q80" s="76"/>
    </row>
    <row r="81" spans="1:18" ht="12.75" x14ac:dyDescent="0.2">
      <c r="A81" s="476"/>
      <c r="B81" s="502"/>
      <c r="C81" s="503"/>
      <c r="D81" s="150" t="str">
        <f t="shared" si="14"/>
        <v xml:space="preserve"> </v>
      </c>
      <c r="E81" s="476"/>
      <c r="F81" s="477"/>
      <c r="G81" s="634" t="str">
        <f t="shared" si="18"/>
        <v xml:space="preserve"> </v>
      </c>
      <c r="H81" s="466"/>
      <c r="I81" s="121" t="str">
        <f t="shared" si="15"/>
        <v xml:space="preserve"> </v>
      </c>
      <c r="J81" s="152">
        <f t="shared" si="16"/>
        <v>1.5</v>
      </c>
      <c r="K81" s="634" t="str">
        <f t="shared" si="19"/>
        <v xml:space="preserve"> </v>
      </c>
      <c r="L81" s="457"/>
      <c r="M81" s="642"/>
      <c r="N81" s="109" t="str">
        <f t="shared" si="17"/>
        <v xml:space="preserve"> </v>
      </c>
      <c r="O81" s="636" t="str">
        <f t="shared" si="20"/>
        <v xml:space="preserve"> </v>
      </c>
      <c r="P81" s="637">
        <f t="shared" si="21"/>
        <v>0</v>
      </c>
      <c r="Q81" s="76"/>
    </row>
    <row r="82" spans="1:18" ht="12.75" x14ac:dyDescent="0.2">
      <c r="A82" s="484">
        <f>A80</f>
        <v>0</v>
      </c>
      <c r="B82" s="485"/>
      <c r="C82" s="486"/>
      <c r="D82" s="150" t="str">
        <f t="shared" si="14"/>
        <v xml:space="preserve"> </v>
      </c>
      <c r="E82" s="476"/>
      <c r="F82" s="477"/>
      <c r="G82" s="634" t="str">
        <f t="shared" si="18"/>
        <v xml:space="preserve"> </v>
      </c>
      <c r="H82" s="466"/>
      <c r="I82" s="121" t="str">
        <f t="shared" si="15"/>
        <v xml:space="preserve"> </v>
      </c>
      <c r="J82" s="152">
        <f t="shared" si="16"/>
        <v>1.5</v>
      </c>
      <c r="K82" s="634" t="str">
        <f t="shared" si="19"/>
        <v xml:space="preserve"> </v>
      </c>
      <c r="L82" s="457"/>
      <c r="M82" s="642"/>
      <c r="N82" s="109" t="str">
        <f t="shared" si="17"/>
        <v xml:space="preserve"> </v>
      </c>
      <c r="O82" s="636" t="str">
        <f t="shared" si="20"/>
        <v xml:space="preserve"> </v>
      </c>
      <c r="P82" s="637">
        <f t="shared" si="21"/>
        <v>0</v>
      </c>
      <c r="Q82" s="136"/>
      <c r="R82" s="15"/>
    </row>
    <row r="83" spans="1:18" ht="12.75" x14ac:dyDescent="0.2">
      <c r="A83" s="484">
        <f>A79</f>
        <v>0</v>
      </c>
      <c r="B83" s="485"/>
      <c r="C83" s="486"/>
      <c r="D83" s="150" t="str">
        <f t="shared" si="14"/>
        <v xml:space="preserve"> </v>
      </c>
      <c r="E83" s="476"/>
      <c r="F83" s="477"/>
      <c r="G83" s="634" t="str">
        <f t="shared" si="18"/>
        <v xml:space="preserve"> </v>
      </c>
      <c r="H83" s="466"/>
      <c r="I83" s="121" t="str">
        <f t="shared" si="15"/>
        <v xml:space="preserve"> </v>
      </c>
      <c r="J83" s="152">
        <f t="shared" si="16"/>
        <v>1.5</v>
      </c>
      <c r="K83" s="634" t="str">
        <f t="shared" si="19"/>
        <v xml:space="preserve"> </v>
      </c>
      <c r="L83" s="457"/>
      <c r="M83" s="642"/>
      <c r="N83" s="109" t="str">
        <f t="shared" si="17"/>
        <v xml:space="preserve"> </v>
      </c>
      <c r="O83" s="636" t="str">
        <f t="shared" si="20"/>
        <v xml:space="preserve"> </v>
      </c>
      <c r="P83" s="637">
        <f t="shared" si="21"/>
        <v>0</v>
      </c>
      <c r="Q83" s="136"/>
      <c r="R83" s="15"/>
    </row>
    <row r="84" spans="1:18" ht="12.75" x14ac:dyDescent="0.2">
      <c r="A84" s="484">
        <f>A78</f>
        <v>0</v>
      </c>
      <c r="B84" s="485"/>
      <c r="C84" s="486"/>
      <c r="D84" s="150" t="str">
        <f t="shared" si="14"/>
        <v xml:space="preserve"> </v>
      </c>
      <c r="E84" s="476"/>
      <c r="F84" s="477"/>
      <c r="G84" s="634" t="str">
        <f t="shared" si="18"/>
        <v xml:space="preserve"> </v>
      </c>
      <c r="H84" s="466"/>
      <c r="I84" s="121" t="str">
        <f t="shared" si="15"/>
        <v xml:space="preserve"> </v>
      </c>
      <c r="J84" s="152">
        <f t="shared" si="16"/>
        <v>1.5</v>
      </c>
      <c r="K84" s="634" t="str">
        <f t="shared" si="19"/>
        <v xml:space="preserve"> </v>
      </c>
      <c r="L84" s="457"/>
      <c r="M84" s="642"/>
      <c r="N84" s="109" t="str">
        <f t="shared" si="17"/>
        <v xml:space="preserve"> </v>
      </c>
      <c r="O84" s="636" t="str">
        <f t="shared" si="20"/>
        <v xml:space="preserve"> </v>
      </c>
      <c r="P84" s="637" t="str">
        <f t="shared" si="21"/>
        <v>Test passed?</v>
      </c>
      <c r="Q84" s="136"/>
      <c r="R84" s="15"/>
    </row>
    <row r="85" spans="1:18" ht="12.75" x14ac:dyDescent="0.2">
      <c r="A85" s="484">
        <f>A77</f>
        <v>0</v>
      </c>
      <c r="B85" s="485"/>
      <c r="C85" s="486"/>
      <c r="D85" s="150" t="str">
        <f t="shared" si="14"/>
        <v xml:space="preserve"> </v>
      </c>
      <c r="E85" s="476"/>
      <c r="F85" s="477"/>
      <c r="G85" s="634" t="str">
        <f t="shared" si="18"/>
        <v xml:space="preserve"> </v>
      </c>
      <c r="H85" s="466"/>
      <c r="I85" s="121" t="str">
        <f t="shared" si="15"/>
        <v xml:space="preserve"> </v>
      </c>
      <c r="J85" s="152">
        <f t="shared" si="16"/>
        <v>1.5</v>
      </c>
      <c r="K85" s="634" t="str">
        <f t="shared" si="19"/>
        <v xml:space="preserve"> </v>
      </c>
      <c r="L85" s="457"/>
      <c r="M85" s="642"/>
      <c r="N85" s="109" t="str">
        <f t="shared" si="17"/>
        <v xml:space="preserve"> </v>
      </c>
      <c r="O85" s="636" t="str">
        <f t="shared" si="20"/>
        <v xml:space="preserve"> </v>
      </c>
      <c r="P85" s="637" t="str">
        <f t="shared" si="21"/>
        <v>Test passed?</v>
      </c>
      <c r="Q85" s="136"/>
      <c r="R85" s="15"/>
    </row>
    <row r="86" spans="1:18" ht="12.75" x14ac:dyDescent="0.2">
      <c r="A86" s="76"/>
      <c r="B86" s="87"/>
      <c r="C86" s="88"/>
      <c r="D86" s="76"/>
      <c r="E86" s="76"/>
      <c r="F86" s="76"/>
      <c r="G86" s="78"/>
      <c r="H86" s="78"/>
      <c r="I86" s="76"/>
      <c r="J86" s="76"/>
      <c r="K86" s="76"/>
      <c r="L86" s="79"/>
      <c r="M86" s="77" t="str">
        <f>IF($D$13="English","Test passed?","Test bestanden?")</f>
        <v>Test passed?</v>
      </c>
      <c r="N86" s="109" t="str">
        <f>IF(AND(N77="Y",N78="Y",N79="Y",N80="Y",N81="Y",N82="Y",N83="Y",N84="Y",N85="Y"),"Y","N")</f>
        <v>N</v>
      </c>
      <c r="O86" s="136"/>
      <c r="P86" s="76"/>
      <c r="Q86" s="76"/>
    </row>
    <row r="87" spans="1:18" ht="12.75" x14ac:dyDescent="0.2">
      <c r="A87" s="146"/>
      <c r="B87" s="147"/>
      <c r="C87" s="147"/>
      <c r="D87" s="147"/>
      <c r="E87" s="147"/>
      <c r="F87" s="147"/>
      <c r="G87" s="147"/>
      <c r="H87" s="147"/>
      <c r="I87" s="147"/>
      <c r="J87" s="147"/>
      <c r="K87" s="147"/>
      <c r="L87" s="147"/>
      <c r="M87" s="147"/>
      <c r="N87" s="147"/>
      <c r="O87" s="147"/>
      <c r="P87" s="147"/>
      <c r="Q87" s="76"/>
    </row>
    <row r="88" spans="1:18" ht="12" customHeight="1" x14ac:dyDescent="0.2">
      <c r="A88" s="94" t="str">
        <f>IF($D$13="English","6.  Eccentricity Test (Indicator in hi-res mode)","6.  Prüfung bei Außermittiger Belastung (Indicator in hi-res mode)")</f>
        <v>6.  Eccentricity Test (Indicator in hi-res mode)</v>
      </c>
      <c r="B88" s="76"/>
      <c r="C88" s="77"/>
      <c r="D88" s="95"/>
      <c r="E88" s="96"/>
      <c r="F88" s="97"/>
      <c r="G88" s="76"/>
      <c r="H88" s="76" t="str">
        <f>IF($D$13="English","accordance to EN45501-2015, A.4.7","gemäß EN45501-2015, A.4.7")</f>
        <v>accordance to EN45501-2015, A.4.7</v>
      </c>
      <c r="I88" s="76"/>
      <c r="J88" s="76"/>
      <c r="K88" s="99"/>
      <c r="L88" s="99"/>
      <c r="M88" s="99"/>
      <c r="N88" s="76"/>
      <c r="O88" s="76"/>
      <c r="P88" s="76"/>
      <c r="Q88" s="76"/>
    </row>
    <row r="89" spans="1:18" ht="15" customHeight="1" x14ac:dyDescent="0.2">
      <c r="A89" s="125"/>
      <c r="B89" s="94" t="str">
        <f>IF($D$13="English","Load position","Belastungsort")</f>
        <v>Load position</v>
      </c>
      <c r="C89" s="76"/>
      <c r="D89" s="76"/>
      <c r="E89" s="76"/>
      <c r="F89" s="76"/>
      <c r="G89" s="76"/>
      <c r="H89" s="76"/>
      <c r="I89" s="98"/>
      <c r="J89" s="76"/>
      <c r="K89" s="76"/>
      <c r="L89" s="76"/>
      <c r="M89" s="76"/>
      <c r="N89" s="76"/>
      <c r="O89" s="76"/>
      <c r="P89" s="76"/>
      <c r="Q89" s="124"/>
    </row>
    <row r="90" spans="1:18" ht="12.75" x14ac:dyDescent="0.2">
      <c r="A90" s="125"/>
      <c r="B90" s="153">
        <v>1</v>
      </c>
      <c r="C90" s="154"/>
      <c r="D90" s="155">
        <f>IF($Q$95="Y",2,4)</f>
        <v>4</v>
      </c>
      <c r="E90" s="156"/>
      <c r="F90" s="155">
        <f>IF(AND($G$95=4,Q95="N")," ",IF($Q$95="Y",3,5))</f>
        <v>5</v>
      </c>
      <c r="G90" s="154"/>
      <c r="H90" s="155" t="str">
        <f>IF(AND(OR($G$95=4,$G$95=6),Q95="N")," ",IF($Q$95="Y",4,8))</f>
        <v xml:space="preserve"> </v>
      </c>
      <c r="I90" s="154"/>
      <c r="J90" s="155" t="str">
        <f>IF(AND(OR($G$95=4,$G$95=6,$G$95=8),$Q$95="N")," ",IF($Q$95="Y"," ",9))</f>
        <v xml:space="preserve"> </v>
      </c>
      <c r="K90" s="154"/>
      <c r="L90" s="157"/>
      <c r="M90" s="157"/>
      <c r="N90" s="157"/>
      <c r="O90" s="76"/>
      <c r="P90" s="76"/>
      <c r="Q90" s="158" t="s">
        <v>13</v>
      </c>
    </row>
    <row r="91" spans="1:18" x14ac:dyDescent="0.2">
      <c r="A91" s="125"/>
      <c r="B91" s="159"/>
      <c r="C91" s="160"/>
      <c r="D91" s="161"/>
      <c r="E91" s="161"/>
      <c r="F91" s="162"/>
      <c r="G91" s="160"/>
      <c r="H91" s="161"/>
      <c r="I91" s="160"/>
      <c r="J91" s="159"/>
      <c r="K91" s="160"/>
      <c r="L91" s="76"/>
      <c r="M91" s="76"/>
      <c r="N91" s="76"/>
      <c r="O91" s="76"/>
      <c r="P91" s="76"/>
      <c r="Q91" s="76"/>
    </row>
    <row r="92" spans="1:18" x14ac:dyDescent="0.2">
      <c r="A92" s="125"/>
      <c r="B92" s="153">
        <f>IF($Q$95="Y"," ",2)</f>
        <v>2</v>
      </c>
      <c r="C92" s="163" t="s">
        <v>12</v>
      </c>
      <c r="D92" s="153">
        <f>IF($Q$95="Y"," ",3)</f>
        <v>3</v>
      </c>
      <c r="E92" s="156"/>
      <c r="F92" s="155">
        <f>IF($G$95=4," ",IF($Q$95="Y"," ",6))</f>
        <v>6</v>
      </c>
      <c r="G92" s="164"/>
      <c r="H92" s="155" t="str">
        <f>IF(OR($G$95=4,$G$95=6)," ",IF($Q$95="Y"," ",7))</f>
        <v xml:space="preserve"> </v>
      </c>
      <c r="I92" s="164"/>
      <c r="J92" s="155" t="str">
        <f>IF(AND(OR($G$95=4,$G$95=6,$G$95=8),$Q$95="N")," ",IF($Q$95="Y"," ",10))</f>
        <v xml:space="preserve"> </v>
      </c>
      <c r="K92" s="154"/>
      <c r="L92" s="76"/>
      <c r="M92" s="76"/>
      <c r="N92" s="76"/>
      <c r="O92" s="76"/>
      <c r="P92" s="76"/>
      <c r="Q92" s="76"/>
    </row>
    <row r="93" spans="1:18" ht="12" customHeight="1" x14ac:dyDescent="0.2">
      <c r="A93" s="125"/>
      <c r="B93" s="159"/>
      <c r="C93" s="160"/>
      <c r="D93" s="161"/>
      <c r="E93" s="165"/>
      <c r="F93" s="161"/>
      <c r="G93" s="160"/>
      <c r="H93" s="161"/>
      <c r="I93" s="160"/>
      <c r="J93" s="159"/>
      <c r="K93" s="160"/>
      <c r="L93" s="76"/>
      <c r="M93" s="76"/>
      <c r="N93" s="76"/>
      <c r="O93" s="76"/>
      <c r="P93" s="76"/>
      <c r="Q93" s="76"/>
    </row>
    <row r="94" spans="1:18" ht="12" customHeight="1" x14ac:dyDescent="0.2">
      <c r="A94" s="125"/>
      <c r="B94" s="166"/>
      <c r="C94" s="166"/>
      <c r="D94" s="166"/>
      <c r="E94" s="166"/>
      <c r="F94" s="166"/>
      <c r="G94" s="166"/>
      <c r="H94" s="166"/>
      <c r="I94" s="166"/>
      <c r="J94" s="386" t="str">
        <f>IF($D$13="English","Load positions in one line (e.g. weighing belt)?","Belastungsorte in einer Reihe (z.B. Bandwaage)?")</f>
        <v>Load positions in one line (e.g. weighing belt)?</v>
      </c>
      <c r="K94" s="386"/>
      <c r="L94" s="386"/>
      <c r="M94" s="386"/>
      <c r="N94" s="386"/>
      <c r="O94" s="386"/>
      <c r="P94" s="76"/>
      <c r="Q94" s="76"/>
    </row>
    <row r="95" spans="1:18" ht="12" customHeight="1" x14ac:dyDescent="0.2">
      <c r="A95" s="125"/>
      <c r="B95" s="98" t="str">
        <f>IF($D$13="English","number of load carrier","Anzahl Auflager")</f>
        <v>number of load carrier</v>
      </c>
      <c r="C95" s="76"/>
      <c r="D95" s="124"/>
      <c r="E95" s="124"/>
      <c r="F95" s="158" t="s">
        <v>13</v>
      </c>
      <c r="G95" s="30">
        <v>6</v>
      </c>
      <c r="H95" s="166"/>
      <c r="I95" s="76"/>
      <c r="J95" s="386"/>
      <c r="K95" s="386"/>
      <c r="L95" s="386"/>
      <c r="M95" s="386"/>
      <c r="N95" s="386"/>
      <c r="O95" s="386"/>
      <c r="P95" s="124"/>
      <c r="Q95" s="36" t="s">
        <v>21</v>
      </c>
    </row>
    <row r="96" spans="1:18" ht="12" customHeight="1" x14ac:dyDescent="0.2">
      <c r="A96" s="125"/>
      <c r="B96" s="166"/>
      <c r="C96" s="166"/>
      <c r="D96" s="166"/>
      <c r="E96" s="166"/>
      <c r="F96" s="166"/>
      <c r="G96" s="166"/>
      <c r="H96" s="166"/>
      <c r="I96" s="166"/>
      <c r="J96" s="168"/>
      <c r="K96" s="76"/>
      <c r="L96" s="76"/>
      <c r="M96" s="76"/>
      <c r="N96" s="76"/>
      <c r="O96" s="124"/>
      <c r="P96" s="124"/>
      <c r="Q96" s="124"/>
    </row>
    <row r="97" spans="1:17" s="18" customFormat="1" ht="21.75" customHeight="1" x14ac:dyDescent="0.2">
      <c r="A97" s="468" t="str">
        <f>IF($D$13="English","load must be about","ungefähre Last")</f>
        <v>load must be about</v>
      </c>
      <c r="B97" s="469"/>
      <c r="C97" s="169" t="s">
        <v>0</v>
      </c>
      <c r="D97" s="170"/>
      <c r="E97" s="171"/>
      <c r="F97" s="169" t="s">
        <v>7</v>
      </c>
      <c r="G97" s="171"/>
      <c r="H97" s="470" t="s">
        <v>8</v>
      </c>
      <c r="I97" s="633"/>
      <c r="J97" s="169" t="s">
        <v>1</v>
      </c>
      <c r="K97" s="171"/>
      <c r="L97" s="172" t="s">
        <v>9</v>
      </c>
      <c r="M97" s="173"/>
      <c r="N97" s="173"/>
      <c r="O97" s="134"/>
      <c r="P97" s="660" t="str">
        <f>IF($J$18="M","L calc"," ")</f>
        <v xml:space="preserve"> </v>
      </c>
      <c r="Q97" s="661">
        <f>IF(AND(N97&gt;=N98,N97&gt;=N99),N97,IF(AND(N98&gt;=N97,N98&gt;=N99),N98,IF(AND(N99&gt;=N97,N99&gt;=N98),N99)))</f>
        <v>0</v>
      </c>
    </row>
    <row r="98" spans="1:17" ht="12.75" x14ac:dyDescent="0.2">
      <c r="A98" s="450" t="s">
        <v>2</v>
      </c>
      <c r="B98" s="449"/>
      <c r="C98" s="117" t="s">
        <v>3</v>
      </c>
      <c r="D98" s="174" t="s">
        <v>4</v>
      </c>
      <c r="E98" s="118" t="s">
        <v>2</v>
      </c>
      <c r="F98" s="117" t="s">
        <v>2</v>
      </c>
      <c r="G98" s="91"/>
      <c r="H98" s="450" t="s">
        <v>2</v>
      </c>
      <c r="I98" s="498"/>
      <c r="J98" s="120" t="s">
        <v>2</v>
      </c>
      <c r="K98" s="118" t="s">
        <v>3</v>
      </c>
      <c r="L98" s="102" t="s">
        <v>16</v>
      </c>
      <c r="M98" s="76"/>
      <c r="N98" s="76"/>
      <c r="O98" s="124"/>
      <c r="P98" s="660" t="str">
        <f>IF($J$18="M","[kg]"," ")</f>
        <v xml:space="preserve"> </v>
      </c>
      <c r="Q98" s="661" t="str">
        <f>IF(AND(N98&gt;=N99,N98&gt;=N100),N98,IF(AND(N99&gt;=N98,N99&gt;=N100),N99,IF(AND(N100&gt;=N98,N100&gt;=N99),N100)))</f>
        <v>N</v>
      </c>
    </row>
    <row r="99" spans="1:17" ht="12.75" x14ac:dyDescent="0.2">
      <c r="A99" s="481">
        <f>ROUND($D$8/($G$95-1),-0.01)</f>
        <v>0</v>
      </c>
      <c r="B99" s="482"/>
      <c r="C99" s="175" t="str">
        <f>IF($D$9=0," ",E99/$D$9)</f>
        <v xml:space="preserve"> </v>
      </c>
      <c r="D99" s="176">
        <v>1</v>
      </c>
      <c r="E99" s="23"/>
      <c r="F99" s="459"/>
      <c r="G99" s="503"/>
      <c r="H99" s="634" t="str">
        <f>IF(F99=0," ",IF($J$18="M",(F99-P99),(F99-E99)))</f>
        <v xml:space="preserve"> </v>
      </c>
      <c r="I99" s="466"/>
      <c r="J99" s="121">
        <f t="shared" ref="J99:J106" si="22">PRODUCT($D$9,K99)</f>
        <v>0</v>
      </c>
      <c r="K99" s="152">
        <f t="shared" ref="K99:K106" si="23">IF(C99=" ",0,IF(C99&lt;=500,0.5,(IF(C99&lt;=2000,1,IF(C99&gt;2000,1.5," ")))))</f>
        <v>0</v>
      </c>
      <c r="L99" s="109" t="str">
        <f>IF(F99=0," ",IF(ABS(H99)&lt;=J99,"Y","N"))</f>
        <v xml:space="preserve"> </v>
      </c>
      <c r="M99" s="76"/>
      <c r="N99" s="129"/>
      <c r="O99" s="124"/>
      <c r="P99" s="636" t="str">
        <f>IF(E99=" "," ",IF($J$18="M",E99*(1-($K$21-$D$21)/$D$21)," "))</f>
        <v xml:space="preserve"> </v>
      </c>
      <c r="Q99" s="637" t="str">
        <f>IF(AND(N99&gt;=N100,N99&gt;=N101),N99,IF(AND(N100&gt;=N99,N100&gt;=N101),N100,IF(AND(N101&gt;=N99,N101&gt;=N100),N101)))</f>
        <v>N</v>
      </c>
    </row>
    <row r="100" spans="1:17" ht="12.75" x14ac:dyDescent="0.2">
      <c r="A100" s="481">
        <f>ROUND($D$8/($G$95-1),-0.01)</f>
        <v>0</v>
      </c>
      <c r="B100" s="482"/>
      <c r="C100" s="175" t="str">
        <f>IF($D$9=0," ",IF(E100=" ",0,E100/$D$9))</f>
        <v xml:space="preserve"> </v>
      </c>
      <c r="D100" s="176">
        <v>2</v>
      </c>
      <c r="E100" s="177" t="str">
        <f>IF($G$95&gt;1,IF($E$99=0," ",$E$99)," ")</f>
        <v xml:space="preserve"> </v>
      </c>
      <c r="F100" s="459"/>
      <c r="G100" s="503"/>
      <c r="H100" s="634" t="str">
        <f t="shared" ref="H100:H108" si="24">IF(F100=0," ",IF($J$18="M",(F100-P100),(F100-E100)))</f>
        <v xml:space="preserve"> </v>
      </c>
      <c r="I100" s="466"/>
      <c r="J100" s="121">
        <f t="shared" si="22"/>
        <v>0</v>
      </c>
      <c r="K100" s="152">
        <f t="shared" si="23"/>
        <v>0</v>
      </c>
      <c r="L100" s="109" t="str">
        <f t="shared" ref="L100:L108" si="25">IF(F100=0," ",IF(ABS(H100)&lt;=J100,"Y","N"))</f>
        <v xml:space="preserve"> </v>
      </c>
      <c r="M100" s="124"/>
      <c r="N100" s="178" t="str">
        <f>IF(AND(L99="Y",L100="Y",L101="Y",L102="Y"),"Y","N")</f>
        <v>N</v>
      </c>
      <c r="O100" s="124"/>
      <c r="P100" s="636" t="str">
        <f t="shared" ref="P100:P108" si="26">IF(E100=" "," ",IF($J$18="M",E100*(1-($K$21-$D$21)/$D$21)," "))</f>
        <v xml:space="preserve"> </v>
      </c>
      <c r="Q100" s="637" t="str">
        <f t="shared" ref="Q100:Q108" si="27">IF(AND(N100&gt;=N101,N100&gt;=N102),N100,IF(AND(N101&gt;=N100,N101&gt;=N102),N101,IF(AND(N102&gt;=N100,N102&gt;=N101),N102)))</f>
        <v>N</v>
      </c>
    </row>
    <row r="101" spans="1:17" ht="12.75" x14ac:dyDescent="0.2">
      <c r="A101" s="481">
        <f>ROUND($D$8/($G$95-1),-0.01)</f>
        <v>0</v>
      </c>
      <c r="B101" s="482"/>
      <c r="C101" s="175" t="str">
        <f>IF($D$9=0," ",IF(E101=" ",0,E101/$D$9))</f>
        <v xml:space="preserve"> </v>
      </c>
      <c r="D101" s="176">
        <v>3</v>
      </c>
      <c r="E101" s="177" t="str">
        <f>IF($G$95&gt;1,IF($E$99=0," ",$E$99)," ")</f>
        <v xml:space="preserve"> </v>
      </c>
      <c r="F101" s="459"/>
      <c r="G101" s="503"/>
      <c r="H101" s="634" t="str">
        <f t="shared" si="24"/>
        <v xml:space="preserve"> </v>
      </c>
      <c r="I101" s="466"/>
      <c r="J101" s="121">
        <f t="shared" si="22"/>
        <v>0</v>
      </c>
      <c r="K101" s="152">
        <f t="shared" si="23"/>
        <v>0</v>
      </c>
      <c r="L101" s="109" t="str">
        <f t="shared" si="25"/>
        <v xml:space="preserve"> </v>
      </c>
      <c r="M101" s="124"/>
      <c r="N101" s="178" t="str">
        <f>IF(AND(L99="Y",L100="Y",L101="Y",L102="Y",L103="Y",L104="Y"),"Y","N")</f>
        <v>N</v>
      </c>
      <c r="O101" s="124"/>
      <c r="P101" s="636" t="str">
        <f t="shared" si="26"/>
        <v xml:space="preserve"> </v>
      </c>
      <c r="Q101" s="637" t="str">
        <f t="shared" si="27"/>
        <v>N</v>
      </c>
    </row>
    <row r="102" spans="1:17" ht="12.75" x14ac:dyDescent="0.2">
      <c r="A102" s="481">
        <f>ROUND($D$8/($G$95-1),-0.01)</f>
        <v>0</v>
      </c>
      <c r="B102" s="482"/>
      <c r="C102" s="175" t="str">
        <f>IF($D$9=0," ",IF(E102=" ",0,E102/$D$9))</f>
        <v xml:space="preserve"> </v>
      </c>
      <c r="D102" s="176">
        <v>4</v>
      </c>
      <c r="E102" s="177" t="str">
        <f>IF($G$95&gt;1,IF($E$99=0," ",$E$99)," ")</f>
        <v xml:space="preserve"> </v>
      </c>
      <c r="F102" s="459"/>
      <c r="G102" s="503"/>
      <c r="H102" s="634" t="str">
        <f t="shared" si="24"/>
        <v xml:space="preserve"> </v>
      </c>
      <c r="I102" s="466"/>
      <c r="J102" s="121">
        <f t="shared" si="22"/>
        <v>0</v>
      </c>
      <c r="K102" s="152">
        <f t="shared" si="23"/>
        <v>0</v>
      </c>
      <c r="L102" s="109" t="str">
        <f t="shared" si="25"/>
        <v xml:space="preserve"> </v>
      </c>
      <c r="M102" s="124"/>
      <c r="N102" s="178" t="str">
        <f>IF(AND(L99="Y",L100="Y",L101="Y",L102="Y",L103="Y",L104="Y",L105="Y",L106="Y"),"Y","N")</f>
        <v>N</v>
      </c>
      <c r="O102" s="124"/>
      <c r="P102" s="636" t="str">
        <f t="shared" si="26"/>
        <v xml:space="preserve"> </v>
      </c>
      <c r="Q102" s="637" t="str">
        <f t="shared" si="27"/>
        <v>N</v>
      </c>
    </row>
    <row r="103" spans="1:17" ht="12.75" x14ac:dyDescent="0.2">
      <c r="A103" s="481">
        <f>IF(G95=4," ",ROUND($D$8/($G$95-1),-0.01))</f>
        <v>0</v>
      </c>
      <c r="B103" s="482"/>
      <c r="C103" s="175" t="str">
        <f t="shared" ref="C103:C108" si="28">IF($D$9=0," ",IF(E103=" "," ",E103/$D$9))</f>
        <v xml:space="preserve"> </v>
      </c>
      <c r="D103" s="176">
        <v>5</v>
      </c>
      <c r="E103" s="177" t="str">
        <f>IF($G$95&gt;4,IF($E$99=0," ",$E$99)," ")</f>
        <v xml:space="preserve"> </v>
      </c>
      <c r="F103" s="459"/>
      <c r="G103" s="503"/>
      <c r="H103" s="634" t="str">
        <f t="shared" si="24"/>
        <v xml:space="preserve"> </v>
      </c>
      <c r="I103" s="466"/>
      <c r="J103" s="121">
        <f t="shared" si="22"/>
        <v>0</v>
      </c>
      <c r="K103" s="152">
        <f t="shared" si="23"/>
        <v>0</v>
      </c>
      <c r="L103" s="109" t="str">
        <f t="shared" si="25"/>
        <v xml:space="preserve"> </v>
      </c>
      <c r="M103" s="124"/>
      <c r="N103" s="178" t="str">
        <f>IF(AND(L99="Y",L100="Y",L101="Y",L102="Y",L103="Y",L104="Y",L105="Y",L106="Y",L107="Y",L108="Y"),"Y","N")</f>
        <v>N</v>
      </c>
      <c r="O103" s="124"/>
      <c r="P103" s="636" t="str">
        <f t="shared" si="26"/>
        <v xml:space="preserve"> </v>
      </c>
      <c r="Q103" s="637" t="str">
        <f t="shared" si="27"/>
        <v>N</v>
      </c>
    </row>
    <row r="104" spans="1:17" ht="12.75" x14ac:dyDescent="0.2">
      <c r="A104" s="481">
        <f>IF(G95=4," ",ROUND($D$8/($G$95-1),-0.01))</f>
        <v>0</v>
      </c>
      <c r="B104" s="482"/>
      <c r="C104" s="175" t="str">
        <f t="shared" si="28"/>
        <v xml:space="preserve"> </v>
      </c>
      <c r="D104" s="176">
        <v>6</v>
      </c>
      <c r="E104" s="177" t="str">
        <f>IF($G$95&gt;4,IF($E$99=0," ",$E$99)," ")</f>
        <v xml:space="preserve"> </v>
      </c>
      <c r="F104" s="459"/>
      <c r="G104" s="503"/>
      <c r="H104" s="634" t="str">
        <f t="shared" si="24"/>
        <v xml:space="preserve"> </v>
      </c>
      <c r="I104" s="466"/>
      <c r="J104" s="121">
        <f t="shared" si="22"/>
        <v>0</v>
      </c>
      <c r="K104" s="152">
        <f t="shared" si="23"/>
        <v>0</v>
      </c>
      <c r="L104" s="109" t="str">
        <f t="shared" si="25"/>
        <v xml:space="preserve"> </v>
      </c>
      <c r="M104" s="124"/>
      <c r="N104" s="124"/>
      <c r="O104" s="124"/>
      <c r="P104" s="636" t="str">
        <f t="shared" si="26"/>
        <v xml:space="preserve"> </v>
      </c>
      <c r="Q104" s="637">
        <f t="shared" si="27"/>
        <v>0</v>
      </c>
    </row>
    <row r="105" spans="1:17" ht="12.75" x14ac:dyDescent="0.2">
      <c r="A105" s="481" t="str">
        <f>IF(G95&lt;8," ",ROUND($D$8/($G$95-1),-0.01))</f>
        <v xml:space="preserve"> </v>
      </c>
      <c r="B105" s="482"/>
      <c r="C105" s="175" t="str">
        <f t="shared" si="28"/>
        <v xml:space="preserve"> </v>
      </c>
      <c r="D105" s="176">
        <v>7</v>
      </c>
      <c r="E105" s="177" t="str">
        <f>IF($G$95&gt;6,IF($E$99=0," ",$E$99)," ")</f>
        <v xml:space="preserve"> </v>
      </c>
      <c r="F105" s="459"/>
      <c r="G105" s="503"/>
      <c r="H105" s="634" t="str">
        <f t="shared" si="24"/>
        <v xml:space="preserve"> </v>
      </c>
      <c r="I105" s="466"/>
      <c r="J105" s="121">
        <f t="shared" si="22"/>
        <v>0</v>
      </c>
      <c r="K105" s="152">
        <f t="shared" si="23"/>
        <v>0</v>
      </c>
      <c r="L105" s="109" t="str">
        <f t="shared" si="25"/>
        <v xml:space="preserve"> </v>
      </c>
      <c r="M105" s="124"/>
      <c r="N105" s="124"/>
      <c r="O105" s="124"/>
      <c r="P105" s="636" t="str">
        <f t="shared" si="26"/>
        <v xml:space="preserve"> </v>
      </c>
      <c r="Q105" s="637">
        <f t="shared" si="27"/>
        <v>0</v>
      </c>
    </row>
    <row r="106" spans="1:17" ht="12.75" x14ac:dyDescent="0.2">
      <c r="A106" s="481" t="str">
        <f>IF(G95&lt;8," ",ROUND($D$8/($G$95-1),-0.01))</f>
        <v xml:space="preserve"> </v>
      </c>
      <c r="B106" s="482"/>
      <c r="C106" s="175" t="str">
        <f t="shared" si="28"/>
        <v xml:space="preserve"> </v>
      </c>
      <c r="D106" s="176">
        <v>8</v>
      </c>
      <c r="E106" s="177" t="str">
        <f>IF($G$95&gt;6,IF($E$99=0," ",$E$99)," ")</f>
        <v xml:space="preserve"> </v>
      </c>
      <c r="F106" s="459"/>
      <c r="G106" s="635"/>
      <c r="H106" s="634" t="str">
        <f t="shared" si="24"/>
        <v xml:space="preserve"> </v>
      </c>
      <c r="I106" s="466"/>
      <c r="J106" s="121">
        <f t="shared" si="22"/>
        <v>0</v>
      </c>
      <c r="K106" s="152">
        <f t="shared" si="23"/>
        <v>0</v>
      </c>
      <c r="L106" s="109" t="str">
        <f t="shared" si="25"/>
        <v xml:space="preserve"> </v>
      </c>
      <c r="M106" s="124"/>
      <c r="N106" s="124"/>
      <c r="O106" s="124"/>
      <c r="P106" s="636" t="str">
        <f t="shared" si="26"/>
        <v xml:space="preserve"> </v>
      </c>
      <c r="Q106" s="637">
        <f t="shared" si="27"/>
        <v>0</v>
      </c>
    </row>
    <row r="107" spans="1:17" ht="12.75" x14ac:dyDescent="0.2">
      <c r="A107" s="481" t="str">
        <f>IF(G95&lt;10," ",ROUND($D$8/($G$95-1),-0.01))</f>
        <v xml:space="preserve"> </v>
      </c>
      <c r="B107" s="482"/>
      <c r="C107" s="175" t="str">
        <f t="shared" si="28"/>
        <v xml:space="preserve"> </v>
      </c>
      <c r="D107" s="176">
        <v>9</v>
      </c>
      <c r="E107" s="177" t="str">
        <f>IF($G$95&gt;6,IF($E$99=0," ",$E$99)," ")</f>
        <v xml:space="preserve"> </v>
      </c>
      <c r="F107" s="459"/>
      <c r="G107" s="503"/>
      <c r="H107" s="634" t="str">
        <f t="shared" si="24"/>
        <v xml:space="preserve"> </v>
      </c>
      <c r="I107" s="466"/>
      <c r="J107" s="121">
        <f>PRODUCT($D$9,K107)</f>
        <v>0</v>
      </c>
      <c r="K107" s="152">
        <f>IF(C107=" ",0,IF(C107&lt;=500,0.5,(IF(C107&lt;=2000,1,IF(C107&gt;2000,1.5," ")))))</f>
        <v>0</v>
      </c>
      <c r="L107" s="109" t="str">
        <f t="shared" si="25"/>
        <v xml:space="preserve"> </v>
      </c>
      <c r="M107" s="124"/>
      <c r="N107" s="124"/>
      <c r="O107" s="124"/>
      <c r="P107" s="636" t="str">
        <f t="shared" si="26"/>
        <v xml:space="preserve"> </v>
      </c>
      <c r="Q107" s="637">
        <f t="shared" si="27"/>
        <v>0</v>
      </c>
    </row>
    <row r="108" spans="1:17" ht="12.75" x14ac:dyDescent="0.2">
      <c r="A108" s="481" t="str">
        <f>IF(G95&lt;10," ",ROUND($D$8/($G$95-1),-0.01))</f>
        <v xml:space="preserve"> </v>
      </c>
      <c r="B108" s="482"/>
      <c r="C108" s="175" t="str">
        <f t="shared" si="28"/>
        <v xml:space="preserve"> </v>
      </c>
      <c r="D108" s="176">
        <v>10</v>
      </c>
      <c r="E108" s="177" t="str">
        <f>IF($G$95&gt;6,IF($E$99=0," ",$E$99)," ")</f>
        <v xml:space="preserve"> </v>
      </c>
      <c r="F108" s="459"/>
      <c r="G108" s="635"/>
      <c r="H108" s="634" t="str">
        <f t="shared" si="24"/>
        <v xml:space="preserve"> </v>
      </c>
      <c r="I108" s="466"/>
      <c r="J108" s="121">
        <f>PRODUCT($D$9,K108)</f>
        <v>0</v>
      </c>
      <c r="K108" s="152">
        <f>IF(C108=" ",0,IF(C108&lt;=500,0.5,(IF(C108&lt;=2000,1,IF(C108&gt;2000,1.5," ")))))</f>
        <v>0</v>
      </c>
      <c r="L108" s="109" t="str">
        <f t="shared" si="25"/>
        <v xml:space="preserve"> </v>
      </c>
      <c r="M108" s="124"/>
      <c r="N108" s="124"/>
      <c r="O108" s="124"/>
      <c r="P108" s="636" t="str">
        <f t="shared" si="26"/>
        <v xml:space="preserve"> </v>
      </c>
      <c r="Q108" s="637">
        <f t="shared" si="27"/>
        <v>0</v>
      </c>
    </row>
    <row r="109" spans="1:17" ht="12.75" x14ac:dyDescent="0.2">
      <c r="A109" s="76"/>
      <c r="B109" s="76"/>
      <c r="C109" s="76"/>
      <c r="D109" s="76"/>
      <c r="E109" s="76"/>
      <c r="F109" s="495"/>
      <c r="G109" s="495"/>
      <c r="H109" s="78"/>
      <c r="I109" s="166"/>
      <c r="J109" s="136"/>
      <c r="K109" s="180" t="str">
        <f>IF($D$13="English","Test passed?","Test bestanden?")</f>
        <v>Test passed?</v>
      </c>
      <c r="L109" s="109" t="str">
        <f>IF($G$95=4,$N$100,IF($G$95=6,$N$101,IF($G$95=8,$N$102,IF($G95=10,$N$103,"N"))))</f>
        <v>N</v>
      </c>
      <c r="M109" s="124"/>
      <c r="N109" s="129"/>
      <c r="O109" s="124"/>
      <c r="P109" s="124"/>
      <c r="Q109" s="124"/>
    </row>
    <row r="110" spans="1:17" ht="12.75" customHeight="1" x14ac:dyDescent="0.2">
      <c r="A110" s="76"/>
      <c r="B110" s="76"/>
      <c r="C110" s="76"/>
      <c r="D110" s="76"/>
      <c r="E110" s="76"/>
      <c r="F110" s="76"/>
      <c r="G110" s="76"/>
      <c r="H110" s="76"/>
      <c r="I110" s="76"/>
      <c r="J110" s="76"/>
      <c r="K110" s="76"/>
      <c r="L110" s="76"/>
      <c r="M110" s="76"/>
      <c r="N110" s="76"/>
      <c r="O110" s="76"/>
      <c r="P110" s="76"/>
      <c r="Q110" s="76"/>
    </row>
    <row r="111" spans="1:17" ht="12.75" customHeight="1" x14ac:dyDescent="0.2">
      <c r="A111" s="94" t="str">
        <f>IF($D$13="English","7.  Earth Gravity","7. Fallbeschleunigung")</f>
        <v>7.  Earth Gravity</v>
      </c>
      <c r="B111" s="188"/>
      <c r="C111" s="189"/>
      <c r="D111" s="189"/>
      <c r="E111" s="190"/>
      <c r="F111" s="190"/>
      <c r="G111" s="190"/>
      <c r="H111" s="191"/>
      <c r="I111" s="191"/>
      <c r="J111" s="190"/>
      <c r="K111" s="190"/>
      <c r="L111" s="192"/>
      <c r="M111" s="192"/>
      <c r="N111" s="193"/>
      <c r="O111" s="194"/>
      <c r="P111" s="195"/>
      <c r="Q111" s="76"/>
    </row>
    <row r="112" spans="1:17" ht="12.75" customHeight="1" x14ac:dyDescent="0.2">
      <c r="A112" s="94" t="str">
        <f>IF($D$13="English","Verification for: g=","Prüfung für: g=")</f>
        <v>Verification for: g=</v>
      </c>
      <c r="B112" s="188"/>
      <c r="C112" s="189"/>
      <c r="D112" s="496"/>
      <c r="E112" s="497"/>
      <c r="F112" s="190"/>
      <c r="G112" s="190"/>
      <c r="H112" s="24" t="s">
        <v>35</v>
      </c>
      <c r="I112" s="94" t="str">
        <f>IF($D$13="English","Not required","vernachlässigbar")</f>
        <v>Not required</v>
      </c>
      <c r="J112" s="190"/>
      <c r="K112" s="190"/>
      <c r="L112" s="192"/>
      <c r="M112" s="192"/>
      <c r="N112" s="76"/>
      <c r="O112" s="76"/>
      <c r="P112" s="76"/>
      <c r="Q112" s="76"/>
    </row>
    <row r="113" spans="1:17" ht="12.75" customHeight="1" x14ac:dyDescent="0.2">
      <c r="A113" s="196"/>
      <c r="B113" s="188"/>
      <c r="C113" s="189"/>
      <c r="D113" s="496"/>
      <c r="E113" s="497"/>
      <c r="F113" s="190"/>
      <c r="G113" s="190"/>
      <c r="H113" s="191"/>
      <c r="I113" s="191"/>
      <c r="J113" s="190"/>
      <c r="K113" s="190"/>
      <c r="L113" s="192"/>
      <c r="M113" s="192"/>
      <c r="N113" s="76"/>
      <c r="O113" s="76"/>
      <c r="P113" s="76"/>
      <c r="Q113" s="76"/>
    </row>
    <row r="114" spans="1:17" ht="12.75" customHeight="1" x14ac:dyDescent="0.2">
      <c r="A114" s="196"/>
      <c r="B114" s="188"/>
      <c r="C114" s="189"/>
      <c r="D114" s="189"/>
      <c r="E114" s="189"/>
      <c r="F114" s="190"/>
      <c r="G114" s="190"/>
      <c r="H114" s="191"/>
      <c r="I114" s="191"/>
      <c r="J114" s="190"/>
      <c r="K114" s="190"/>
      <c r="L114" s="192"/>
      <c r="M114" s="192"/>
      <c r="N114" s="76"/>
      <c r="O114" s="76"/>
      <c r="P114" s="76"/>
      <c r="Q114" s="76"/>
    </row>
    <row r="115" spans="1:17" ht="12.75" customHeight="1" x14ac:dyDescent="0.25">
      <c r="A115" s="197" t="str">
        <f>IF($D$13="English","place of installation:","Ort der Inbetriebnahme:")</f>
        <v>place of installation:</v>
      </c>
      <c r="B115" s="76"/>
      <c r="C115" s="76"/>
      <c r="D115" s="76"/>
      <c r="E115" s="412"/>
      <c r="F115" s="492"/>
      <c r="G115" s="493"/>
      <c r="H115" s="493"/>
      <c r="I115" s="493"/>
      <c r="J115" s="493"/>
      <c r="K115" s="493"/>
      <c r="L115" s="493"/>
      <c r="M115" s="493"/>
      <c r="N115" s="493"/>
      <c r="O115" s="493"/>
      <c r="P115" s="493"/>
      <c r="Q115" s="493"/>
    </row>
    <row r="116" spans="1:17" ht="12.75" customHeight="1" x14ac:dyDescent="0.25">
      <c r="A116" s="276"/>
      <c r="B116" s="76"/>
      <c r="C116" s="76"/>
      <c r="D116" s="76"/>
      <c r="E116" s="412"/>
      <c r="F116" s="492"/>
      <c r="G116" s="493"/>
      <c r="H116" s="493"/>
      <c r="I116" s="493"/>
      <c r="J116" s="493"/>
      <c r="K116" s="493"/>
      <c r="L116" s="493"/>
      <c r="M116" s="493"/>
      <c r="N116" s="493"/>
      <c r="O116" s="493"/>
      <c r="P116" s="493"/>
      <c r="Q116" s="493"/>
    </row>
    <row r="117" spans="1:17" ht="12.75" customHeight="1" x14ac:dyDescent="0.2">
      <c r="A117" s="97"/>
      <c r="B117" s="76"/>
      <c r="C117" s="76"/>
      <c r="D117" s="76"/>
      <c r="E117" s="76"/>
      <c r="F117" s="76"/>
      <c r="G117" s="76"/>
      <c r="H117" s="76"/>
      <c r="I117" s="76"/>
      <c r="J117" s="76"/>
      <c r="K117" s="76"/>
      <c r="L117" s="76"/>
      <c r="M117" s="76"/>
      <c r="N117" s="76"/>
      <c r="O117" s="76"/>
      <c r="P117" s="76"/>
      <c r="Q117" s="76"/>
    </row>
    <row r="118" spans="1:17" ht="18" customHeight="1" x14ac:dyDescent="0.25">
      <c r="A118" s="197" t="str">
        <f>IF($D$13="English","Calibration Counter C:","Kalibrierzähler C:")</f>
        <v>Calibration Counter C:</v>
      </c>
      <c r="B118" s="76"/>
      <c r="C118" s="76"/>
      <c r="D118" s="76"/>
      <c r="E118" s="412"/>
      <c r="F118" s="413"/>
      <c r="G118" s="136"/>
      <c r="H118" s="190"/>
      <c r="I118" s="190"/>
      <c r="J118" s="190"/>
      <c r="K118" s="190"/>
      <c r="L118" s="192"/>
      <c r="M118" s="192"/>
      <c r="N118" s="76"/>
      <c r="O118" s="76"/>
      <c r="P118" s="76"/>
      <c r="Q118" s="76"/>
    </row>
    <row r="119" spans="1:17" ht="12.75" customHeight="1" x14ac:dyDescent="0.2">
      <c r="A119" s="97"/>
      <c r="B119" s="76"/>
      <c r="C119" s="76"/>
      <c r="D119" s="76"/>
      <c r="E119" s="76"/>
      <c r="F119" s="76"/>
      <c r="G119" s="76"/>
      <c r="H119" s="76"/>
      <c r="I119" s="76"/>
      <c r="J119" s="76"/>
      <c r="K119" s="76"/>
      <c r="L119" s="76"/>
      <c r="M119" s="76"/>
      <c r="N119" s="76"/>
      <c r="O119" s="76"/>
      <c r="P119" s="76"/>
      <c r="Q119" s="76"/>
    </row>
    <row r="120" spans="1:17" ht="12.75" customHeight="1" x14ac:dyDescent="0.25">
      <c r="A120" s="198"/>
      <c r="B120" s="198" t="str">
        <f>IF($D$13="English","Note:  If the scale  fails any test, it should not be used!","Anmerkung: Falls ein Test nicht bestanden ist, ist die Waage nicht eichfähig!")</f>
        <v>Note:  If the scale  fails any test, it should not be used!</v>
      </c>
      <c r="C120" s="199"/>
      <c r="D120" s="190"/>
      <c r="E120" s="190"/>
      <c r="F120" s="190"/>
      <c r="G120" s="136"/>
      <c r="H120" s="190"/>
      <c r="I120" s="190"/>
      <c r="J120" s="190"/>
      <c r="K120" s="190"/>
      <c r="L120" s="192"/>
      <c r="M120" s="192"/>
      <c r="N120" s="76"/>
      <c r="O120" s="76"/>
      <c r="P120" s="76"/>
      <c r="Q120" s="76"/>
    </row>
  </sheetData>
  <sheetProtection algorithmName="SHA-512" hashValue="Z13z6/PZfZ8yamfhtOGVLAPEi+GPw8843fNbtlmhwKLtjTDolmMA0BQdsF3f4bnwV71yk+nkDGUpLfpNGmswCA==" saltValue="88YMwuimuU2Z7QBxrd20DQ==" spinCount="100000" sheet="1" selectLockedCells="1"/>
  <customSheetViews>
    <customSheetView guid="{1AAFE600-AD8B-4A0F-936E-A145200A15D1}" showPageBreaks="1" view="pageLayout">
      <selection activeCell="P76" sqref="P76"/>
      <rowBreaks count="2" manualBreakCount="2">
        <brk id="61" max="16383" man="1"/>
        <brk id="123" max="16383" man="1"/>
      </rowBreaks>
      <colBreaks count="5" manualBreakCount="5">
        <brk id="17" max="1048575" man="1"/>
        <brk id="27" max="1048575" man="1"/>
        <brk id="37" max="1048575" man="1"/>
        <brk id="47" max="1048575" man="1"/>
        <brk id="57" max="1048575" man="1"/>
      </colBreaks>
      <pageMargins left="0.70866141732283472" right="0.70866141732283472" top="0.78740157480314965" bottom="0.78740157480314965" header="0.31496062992125984" footer="0.31496062992125984"/>
      <pageSetup paperSize="9" scale="95" orientation="portrait" r:id="rId1"/>
      <headerFooter>
        <oddFooter>&amp;L&amp;F&amp;CPage &amp;P / &amp;N&amp;R&amp;D</oddFooter>
      </headerFooter>
    </customSheetView>
  </customSheetViews>
  <mergeCells count="243">
    <mergeCell ref="N31:O31"/>
    <mergeCell ref="M50:N50"/>
    <mergeCell ref="P50:Q50"/>
    <mergeCell ref="M51:N51"/>
    <mergeCell ref="P51:Q51"/>
    <mergeCell ref="P108:Q108"/>
    <mergeCell ref="O82:P82"/>
    <mergeCell ref="O83:P83"/>
    <mergeCell ref="O84:P84"/>
    <mergeCell ref="O85:P85"/>
    <mergeCell ref="P97:Q97"/>
    <mergeCell ref="P98:Q98"/>
    <mergeCell ref="P99:Q99"/>
    <mergeCell ref="P100:Q100"/>
    <mergeCell ref="P101:Q101"/>
    <mergeCell ref="O81:P81"/>
    <mergeCell ref="K20:Q20"/>
    <mergeCell ref="D21:E21"/>
    <mergeCell ref="K21:L21"/>
    <mergeCell ref="F22:G22"/>
    <mergeCell ref="N22:P22"/>
    <mergeCell ref="K78:M78"/>
    <mergeCell ref="M52:N52"/>
    <mergeCell ref="M53:N53"/>
    <mergeCell ref="M54:N54"/>
    <mergeCell ref="M55:N55"/>
    <mergeCell ref="M56:N56"/>
    <mergeCell ref="M57:N57"/>
    <mergeCell ref="M58:N58"/>
    <mergeCell ref="M59:N59"/>
    <mergeCell ref="M60:N60"/>
    <mergeCell ref="O75:P75"/>
    <mergeCell ref="O76:P76"/>
    <mergeCell ref="O77:P77"/>
    <mergeCell ref="O78:P78"/>
    <mergeCell ref="N27:O27"/>
    <mergeCell ref="N28:O28"/>
    <mergeCell ref="N29:O29"/>
    <mergeCell ref="N30:O30"/>
    <mergeCell ref="A48:H49"/>
    <mergeCell ref="B52:C52"/>
    <mergeCell ref="K80:M80"/>
    <mergeCell ref="K81:M81"/>
    <mergeCell ref="A75:C75"/>
    <mergeCell ref="K75:M75"/>
    <mergeCell ref="G75:H75"/>
    <mergeCell ref="A63:P64"/>
    <mergeCell ref="B56:C56"/>
    <mergeCell ref="E56:F56"/>
    <mergeCell ref="A72:P73"/>
    <mergeCell ref="G55:H55"/>
    <mergeCell ref="I55:J55"/>
    <mergeCell ref="P52:Q52"/>
    <mergeCell ref="P53:Q53"/>
    <mergeCell ref="P54:Q54"/>
    <mergeCell ref="P55:Q55"/>
    <mergeCell ref="P56:Q56"/>
    <mergeCell ref="P57:Q57"/>
    <mergeCell ref="P58:Q58"/>
    <mergeCell ref="P59:Q59"/>
    <mergeCell ref="P60:Q60"/>
    <mergeCell ref="O79:P79"/>
    <mergeCell ref="O80:P80"/>
    <mergeCell ref="F101:G101"/>
    <mergeCell ref="B51:C51"/>
    <mergeCell ref="E51:F51"/>
    <mergeCell ref="G51:H51"/>
    <mergeCell ref="E52:F52"/>
    <mergeCell ref="G52:H52"/>
    <mergeCell ref="L14:Q15"/>
    <mergeCell ref="G54:H54"/>
    <mergeCell ref="I54:J54"/>
    <mergeCell ref="H36:I36"/>
    <mergeCell ref="I52:J52"/>
    <mergeCell ref="G84:H84"/>
    <mergeCell ref="K84:M84"/>
    <mergeCell ref="A83:C83"/>
    <mergeCell ref="E83:F83"/>
    <mergeCell ref="G83:H83"/>
    <mergeCell ref="A76:C76"/>
    <mergeCell ref="K79:M79"/>
    <mergeCell ref="A78:C78"/>
    <mergeCell ref="E78:F78"/>
    <mergeCell ref="G78:H78"/>
    <mergeCell ref="K82:M82"/>
    <mergeCell ref="G77:H77"/>
    <mergeCell ref="E80:F80"/>
    <mergeCell ref="K85:M85"/>
    <mergeCell ref="B53:C53"/>
    <mergeCell ref="B54:C54"/>
    <mergeCell ref="B55:C55"/>
    <mergeCell ref="I58:J58"/>
    <mergeCell ref="I56:J56"/>
    <mergeCell ref="I59:J59"/>
    <mergeCell ref="G60:H60"/>
    <mergeCell ref="I60:J60"/>
    <mergeCell ref="A79:C79"/>
    <mergeCell ref="K76:M76"/>
    <mergeCell ref="K77:M77"/>
    <mergeCell ref="G53:H53"/>
    <mergeCell ref="I53:J53"/>
    <mergeCell ref="E82:F82"/>
    <mergeCell ref="E77:F77"/>
    <mergeCell ref="E58:F58"/>
    <mergeCell ref="G58:H58"/>
    <mergeCell ref="E81:F81"/>
    <mergeCell ref="E79:F79"/>
    <mergeCell ref="G76:H76"/>
    <mergeCell ref="G82:H82"/>
    <mergeCell ref="K83:M83"/>
    <mergeCell ref="A104:B104"/>
    <mergeCell ref="A84:C84"/>
    <mergeCell ref="E54:F54"/>
    <mergeCell ref="E60:F60"/>
    <mergeCell ref="B58:C58"/>
    <mergeCell ref="B59:C59"/>
    <mergeCell ref="B60:C60"/>
    <mergeCell ref="F99:G99"/>
    <mergeCell ref="A100:B100"/>
    <mergeCell ref="F100:G100"/>
    <mergeCell ref="E55:F55"/>
    <mergeCell ref="E57:F57"/>
    <mergeCell ref="G79:H79"/>
    <mergeCell ref="E84:F84"/>
    <mergeCell ref="G56:H56"/>
    <mergeCell ref="E85:F85"/>
    <mergeCell ref="H99:I99"/>
    <mergeCell ref="F104:G104"/>
    <mergeCell ref="H103:I103"/>
    <mergeCell ref="H102:I102"/>
    <mergeCell ref="H101:I101"/>
    <mergeCell ref="A98:B98"/>
    <mergeCell ref="H98:I98"/>
    <mergeCell ref="A101:B101"/>
    <mergeCell ref="B31:C31"/>
    <mergeCell ref="E31:F31"/>
    <mergeCell ref="G31:H31"/>
    <mergeCell ref="I31:J31"/>
    <mergeCell ref="B30:C30"/>
    <mergeCell ref="E30:F30"/>
    <mergeCell ref="D9:E9"/>
    <mergeCell ref="A38:D38"/>
    <mergeCell ref="E38:G38"/>
    <mergeCell ref="G32:H32"/>
    <mergeCell ref="I32:J32"/>
    <mergeCell ref="A36:D36"/>
    <mergeCell ref="E36:G36"/>
    <mergeCell ref="A37:D37"/>
    <mergeCell ref="E37:G37"/>
    <mergeCell ref="D20:G20"/>
    <mergeCell ref="L9:Q9"/>
    <mergeCell ref="J33:L33"/>
    <mergeCell ref="A50:C50"/>
    <mergeCell ref="D50:F50"/>
    <mergeCell ref="G50:H50"/>
    <mergeCell ref="I50:J50"/>
    <mergeCell ref="K50:L50"/>
    <mergeCell ref="L5:Q5"/>
    <mergeCell ref="D6:H6"/>
    <mergeCell ref="L6:Q6"/>
    <mergeCell ref="D7:E7"/>
    <mergeCell ref="L7:Q7"/>
    <mergeCell ref="D8:E8"/>
    <mergeCell ref="L8:Q8"/>
    <mergeCell ref="A27:C27"/>
    <mergeCell ref="B28:C28"/>
    <mergeCell ref="B29:C29"/>
    <mergeCell ref="D27:F27"/>
    <mergeCell ref="G27:H27"/>
    <mergeCell ref="I27:J27"/>
    <mergeCell ref="E29:F29"/>
    <mergeCell ref="G29:H29"/>
    <mergeCell ref="I29:J29"/>
    <mergeCell ref="L10:Q10"/>
    <mergeCell ref="L12:Q13"/>
    <mergeCell ref="K27:L27"/>
    <mergeCell ref="P16:Q16"/>
    <mergeCell ref="G30:H30"/>
    <mergeCell ref="I30:J30"/>
    <mergeCell ref="I51:J51"/>
    <mergeCell ref="A77:C77"/>
    <mergeCell ref="J94:O95"/>
    <mergeCell ref="E16:H16"/>
    <mergeCell ref="J16:K16"/>
    <mergeCell ref="E28:F28"/>
    <mergeCell ref="G28:H28"/>
    <mergeCell ref="I28:J28"/>
    <mergeCell ref="A82:C82"/>
    <mergeCell ref="A85:C85"/>
    <mergeCell ref="E44:G44"/>
    <mergeCell ref="A45:D45"/>
    <mergeCell ref="E45:G45"/>
    <mergeCell ref="C74:D74"/>
    <mergeCell ref="E59:F59"/>
    <mergeCell ref="G59:H59"/>
    <mergeCell ref="G57:H57"/>
    <mergeCell ref="E53:F53"/>
    <mergeCell ref="I57:J57"/>
    <mergeCell ref="A106:B106"/>
    <mergeCell ref="F106:G106"/>
    <mergeCell ref="A107:B107"/>
    <mergeCell ref="B57:C57"/>
    <mergeCell ref="A108:B108"/>
    <mergeCell ref="A43:D43"/>
    <mergeCell ref="E43:G43"/>
    <mergeCell ref="A81:C81"/>
    <mergeCell ref="E76:F76"/>
    <mergeCell ref="E75:F75"/>
    <mergeCell ref="A105:B105"/>
    <mergeCell ref="F105:G105"/>
    <mergeCell ref="G80:H80"/>
    <mergeCell ref="G85:H85"/>
    <mergeCell ref="A97:B97"/>
    <mergeCell ref="H97:I97"/>
    <mergeCell ref="A80:C80"/>
    <mergeCell ref="G81:H81"/>
    <mergeCell ref="H100:I100"/>
    <mergeCell ref="A102:B102"/>
    <mergeCell ref="A99:B99"/>
    <mergeCell ref="A103:B103"/>
    <mergeCell ref="H43:I43"/>
    <mergeCell ref="A44:D44"/>
    <mergeCell ref="H106:I106"/>
    <mergeCell ref="H105:I105"/>
    <mergeCell ref="H104:I104"/>
    <mergeCell ref="F102:G102"/>
    <mergeCell ref="E118:F118"/>
    <mergeCell ref="D113:E113"/>
    <mergeCell ref="E115:Q115"/>
    <mergeCell ref="E116:Q116"/>
    <mergeCell ref="F103:G103"/>
    <mergeCell ref="D112:E112"/>
    <mergeCell ref="F107:G107"/>
    <mergeCell ref="H107:I107"/>
    <mergeCell ref="F109:G109"/>
    <mergeCell ref="F108:G108"/>
    <mergeCell ref="H108:I108"/>
    <mergeCell ref="P102:Q102"/>
    <mergeCell ref="P103:Q103"/>
    <mergeCell ref="P104:Q104"/>
    <mergeCell ref="P105:Q105"/>
    <mergeCell ref="P106:Q106"/>
    <mergeCell ref="P107:Q107"/>
  </mergeCells>
  <dataValidations count="7">
    <dataValidation type="list" showInputMessage="1" showErrorMessage="1" error="X or nothing" sqref="H112" xr:uid="{00000000-0002-0000-0400-000000000000}">
      <formula1>"X, ,"</formula1>
    </dataValidation>
    <dataValidation type="list" allowBlank="1" showInputMessage="1" showErrorMessage="1" error="Y for Yes, N for No" prompt="Y or N" sqref="Q95" xr:uid="{00000000-0002-0000-0400-000001000000}">
      <formula1>"Y,N"</formula1>
    </dataValidation>
    <dataValidation type="list" allowBlank="1" showInputMessage="1" showErrorMessage="1" error="only 1 , 4 , 6 or 8 possible" prompt="&lt;=4 , 6 , 8  or 10" sqref="G95" xr:uid="{00000000-0002-0000-0400-000002000000}">
      <formula1>"4,6,8,10"</formula1>
    </dataValidation>
    <dataValidation type="list" allowBlank="1" showInputMessage="1" showErrorMessage="1" prompt="Y or N" sqref="N11" xr:uid="{00000000-0002-0000-0400-000003000000}">
      <formula1>"Y,N"</formula1>
    </dataValidation>
    <dataValidation type="list" allowBlank="1" showInputMessage="1" showErrorMessage="1" sqref="D13:D15" xr:uid="{00000000-0002-0000-0400-000004000000}">
      <formula1>"English,Deutsch"</formula1>
    </dataValidation>
    <dataValidation type="list" allowBlank="1" showInputMessage="1" showErrorMessage="1" promptTitle="location" prompt="M for verification at manufacturer site_x000a_I for verification at installation site" sqref="J18" xr:uid="{00000000-0002-0000-0400-000005000000}">
      <formula1>$R$17:$R$18</formula1>
    </dataValidation>
    <dataValidation allowBlank="1" showInputMessage="1" showErrorMessage="1" promptTitle="location" sqref="J19" xr:uid="{00000000-0002-0000-0400-000006000000}"/>
  </dataValidations>
  <pageMargins left="0.70866141732283472" right="0.70866141732283472" top="0.78740157480314965" bottom="0.78740157480314965" header="0.31496062992125984" footer="0.31496062992125984"/>
  <pageSetup paperSize="9" scale="87" orientation="portrait" r:id="rId2"/>
  <headerFooter>
    <oddFooter>&amp;L&amp;F&amp;CPage &amp;P / &amp;N&amp;R&amp;D</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121"/>
  <sheetViews>
    <sheetView view="pageBreakPreview" topLeftCell="A61" zoomScale="120" zoomScaleNormal="100" zoomScaleSheetLayoutView="120" workbookViewId="0">
      <selection activeCell="F100" sqref="F100:G100"/>
    </sheetView>
  </sheetViews>
  <sheetFormatPr baseColWidth="10" defaultColWidth="9.140625" defaultRowHeight="12" x14ac:dyDescent="0.2"/>
  <cols>
    <col min="1" max="1" width="5.28515625" style="1" customWidth="1"/>
    <col min="2" max="2" width="6.28515625" style="1" customWidth="1"/>
    <col min="3" max="4" width="5.85546875" style="1" customWidth="1"/>
    <col min="5" max="5" width="8.85546875" style="1" customWidth="1"/>
    <col min="6" max="6" width="5.7109375" style="1" customWidth="1"/>
    <col min="7" max="7" width="6.28515625" style="1" customWidth="1"/>
    <col min="8" max="8" width="6.5703125" style="1" customWidth="1"/>
    <col min="9" max="9" width="5.140625" style="1" customWidth="1"/>
    <col min="10" max="10" width="7.140625" style="1" customWidth="1"/>
    <col min="11" max="11" width="5.85546875" style="1" customWidth="1"/>
    <col min="12" max="12" width="4.42578125" style="1" customWidth="1"/>
    <col min="13" max="14" width="3.85546875" style="1" customWidth="1"/>
    <col min="15" max="15" width="2.85546875" style="1" customWidth="1"/>
    <col min="16" max="16" width="5.85546875" style="1" customWidth="1"/>
    <col min="17" max="17" width="3.7109375" style="1" customWidth="1"/>
    <col min="18" max="16384" width="9.140625" style="1"/>
  </cols>
  <sheetData>
    <row r="1" spans="1:17" ht="20.25" x14ac:dyDescent="0.3">
      <c r="Q1" s="10" t="str">
        <f>IF($D$13="English","Test Report - Single Range &gt; 1 t","Test Report - Einbereich &gt; 1 t")</f>
        <v>Test Report - Single Range &gt; 1 t</v>
      </c>
    </row>
    <row r="2" spans="1:17" ht="20.25" x14ac:dyDescent="0.3">
      <c r="Q2" s="10" t="str">
        <f>IF($D$13="English","with gravity compensation","mit Kompensation von g")</f>
        <v>with gravity compensation</v>
      </c>
    </row>
    <row r="3" spans="1:17" x14ac:dyDescent="0.2">
      <c r="J3" s="41" t="str">
        <f>IF($D$13="English","Accuracy Class","Genauigkeitsklasse")</f>
        <v>Accuracy Class</v>
      </c>
      <c r="M3" s="9" t="s">
        <v>26</v>
      </c>
      <c r="O3" s="2"/>
      <c r="P3" s="3"/>
      <c r="Q3" s="2"/>
    </row>
    <row r="4" spans="1:17" x14ac:dyDescent="0.2">
      <c r="D4" s="3"/>
      <c r="E4" s="3"/>
      <c r="F4" s="3"/>
      <c r="P4" s="4"/>
    </row>
    <row r="5" spans="1:17" ht="12.75" x14ac:dyDescent="0.2">
      <c r="A5" s="200"/>
      <c r="B5" s="76"/>
      <c r="C5" s="76"/>
      <c r="D5" s="76"/>
      <c r="E5" s="76"/>
      <c r="F5" s="76"/>
      <c r="G5" s="76"/>
      <c r="H5" s="76"/>
      <c r="I5" s="76"/>
      <c r="J5" s="76"/>
      <c r="K5" s="201" t="str">
        <f>IF($D$13="English","Test Date:","Testdatum")</f>
        <v>Test Date:</v>
      </c>
      <c r="L5" s="393"/>
      <c r="M5" s="394"/>
      <c r="N5" s="394"/>
      <c r="O5" s="394"/>
      <c r="P5" s="394"/>
      <c r="Q5" s="395"/>
    </row>
    <row r="6" spans="1:17" ht="12.75" x14ac:dyDescent="0.2">
      <c r="A6" s="76"/>
      <c r="B6" s="76"/>
      <c r="C6" s="201" t="str">
        <f>IF($D$13="English","Part No.:","Modell Nr.")</f>
        <v>Part No.:</v>
      </c>
      <c r="D6" s="396"/>
      <c r="E6" s="397"/>
      <c r="F6" s="397"/>
      <c r="G6" s="397"/>
      <c r="H6" s="398"/>
      <c r="I6" s="202"/>
      <c r="J6" s="202"/>
      <c r="K6" s="201" t="str">
        <f>IF($D$13="English","Test Officer:","RVO")</f>
        <v>Test Officer:</v>
      </c>
      <c r="L6" s="399"/>
      <c r="M6" s="400"/>
      <c r="N6" s="400"/>
      <c r="O6" s="400"/>
      <c r="P6" s="400"/>
      <c r="Q6" s="401"/>
    </row>
    <row r="7" spans="1:17" ht="12.75" x14ac:dyDescent="0.2">
      <c r="A7" s="76"/>
      <c r="B7" s="76"/>
      <c r="C7" s="77"/>
      <c r="D7" s="405"/>
      <c r="E7" s="406"/>
      <c r="F7" s="97"/>
      <c r="G7" s="202"/>
      <c r="H7" s="202"/>
      <c r="I7" s="202"/>
      <c r="J7" s="202"/>
      <c r="K7" s="201" t="str">
        <f>IF($D$13="English","Scale No.","Waagen S/N.")</f>
        <v>Scale No.</v>
      </c>
      <c r="L7" s="407"/>
      <c r="M7" s="408"/>
      <c r="N7" s="408"/>
      <c r="O7" s="408"/>
      <c r="P7" s="408"/>
      <c r="Q7" s="409"/>
    </row>
    <row r="8" spans="1:17" ht="12.75" x14ac:dyDescent="0.2">
      <c r="A8" s="76"/>
      <c r="B8" s="76"/>
      <c r="C8" s="180" t="s">
        <v>15</v>
      </c>
      <c r="D8" s="664"/>
      <c r="E8" s="665"/>
      <c r="F8" s="97" t="s">
        <v>10</v>
      </c>
      <c r="G8" s="202"/>
      <c r="H8" s="202"/>
      <c r="I8" s="202"/>
      <c r="J8" s="202"/>
      <c r="K8" s="201" t="str">
        <f>IF($D$13="English","Indicator S/N","Wägeelektronik S/N")</f>
        <v>Indicator S/N</v>
      </c>
      <c r="L8" s="399"/>
      <c r="M8" s="400"/>
      <c r="N8" s="400"/>
      <c r="O8" s="400"/>
      <c r="P8" s="400"/>
      <c r="Q8" s="401"/>
    </row>
    <row r="9" spans="1:17" ht="12.75" x14ac:dyDescent="0.2">
      <c r="A9" s="76"/>
      <c r="B9" s="76"/>
      <c r="C9" s="180" t="s">
        <v>19</v>
      </c>
      <c r="D9" s="668"/>
      <c r="E9" s="669"/>
      <c r="F9" s="97" t="s">
        <v>10</v>
      </c>
      <c r="G9" s="97"/>
      <c r="H9" s="76"/>
      <c r="I9" s="97"/>
      <c r="J9" s="76"/>
      <c r="K9" s="201" t="str">
        <f>IF($D$13="English","TAC(Type Approval Certificate) Indicator","Bauartzulassung Wägeelektronik")</f>
        <v>TAC(Type Approval Certificate) Indicator</v>
      </c>
      <c r="L9" s="399"/>
      <c r="M9" s="400"/>
      <c r="N9" s="400"/>
      <c r="O9" s="400"/>
      <c r="P9" s="400"/>
      <c r="Q9" s="401"/>
    </row>
    <row r="10" spans="1:17" ht="12.75" x14ac:dyDescent="0.2">
      <c r="A10" s="76"/>
      <c r="B10" s="76"/>
      <c r="C10" s="180"/>
      <c r="D10" s="203"/>
      <c r="E10" s="204"/>
      <c r="F10" s="97"/>
      <c r="G10" s="76"/>
      <c r="H10" s="76"/>
      <c r="I10" s="76"/>
      <c r="J10" s="76"/>
      <c r="K10" s="201" t="str">
        <f>IF($D$13="English","Firmware type and version:","Wägeelektronik Programm und Version")</f>
        <v>Firmware type and version:</v>
      </c>
      <c r="L10" s="399"/>
      <c r="M10" s="400"/>
      <c r="N10" s="400"/>
      <c r="O10" s="400"/>
      <c r="P10" s="400"/>
      <c r="Q10" s="401"/>
    </row>
    <row r="11" spans="1:17" ht="12" customHeight="1" x14ac:dyDescent="0.2">
      <c r="A11" s="76"/>
      <c r="B11" s="76"/>
      <c r="C11" s="77"/>
      <c r="D11" s="76"/>
      <c r="E11" s="76"/>
      <c r="F11" s="76"/>
      <c r="G11" s="76"/>
      <c r="H11" s="97"/>
      <c r="I11" s="76"/>
      <c r="J11" s="99"/>
      <c r="K11" s="99"/>
      <c r="L11" s="97"/>
      <c r="M11" s="205" t="str">
        <f>IF($D$13="English","Test Weight Calibrations Current?","Standardgewichte kalibriert?")</f>
        <v>Test Weight Calibrations Current?</v>
      </c>
      <c r="N11" s="29"/>
      <c r="O11" s="76"/>
      <c r="P11" s="76"/>
      <c r="Q11" s="76"/>
    </row>
    <row r="12" spans="1:17" ht="12" customHeight="1" x14ac:dyDescent="0.2">
      <c r="A12" s="76"/>
      <c r="B12" s="76"/>
      <c r="C12" s="76"/>
      <c r="D12" s="76"/>
      <c r="E12" s="76"/>
      <c r="F12" s="76"/>
      <c r="G12" s="76"/>
      <c r="H12" s="76"/>
      <c r="I12" s="351"/>
      <c r="J12" s="351"/>
      <c r="K12" s="201" t="str">
        <f>IF($D$13="English","Set-No. of Standard-Weights in use","Set-Nr. der Standardgewichte")</f>
        <v>Set-No. of Standard-Weights in use</v>
      </c>
      <c r="L12" s="418"/>
      <c r="M12" s="419"/>
      <c r="N12" s="419"/>
      <c r="O12" s="419"/>
      <c r="P12" s="419"/>
      <c r="Q12" s="420"/>
    </row>
    <row r="13" spans="1:17" ht="12" customHeight="1" x14ac:dyDescent="0.2">
      <c r="A13" s="206" t="s">
        <v>80</v>
      </c>
      <c r="B13" s="76"/>
      <c r="C13" s="76"/>
      <c r="D13" s="219" t="s">
        <v>53</v>
      </c>
      <c r="E13" s="76"/>
      <c r="F13" s="76"/>
      <c r="G13" s="208"/>
      <c r="H13" s="76"/>
      <c r="I13" s="351"/>
      <c r="J13" s="351"/>
      <c r="K13" s="351"/>
      <c r="L13" s="421"/>
      <c r="M13" s="422"/>
      <c r="N13" s="422"/>
      <c r="O13" s="422"/>
      <c r="P13" s="422"/>
      <c r="Q13" s="423"/>
    </row>
    <row r="14" spans="1:17" ht="12" customHeight="1" x14ac:dyDescent="0.2">
      <c r="A14" s="206"/>
      <c r="B14" s="76"/>
      <c r="C14" s="76"/>
      <c r="D14" s="207"/>
      <c r="E14" s="76"/>
      <c r="F14" s="76"/>
      <c r="G14" s="208"/>
      <c r="H14" s="76"/>
      <c r="I14" s="351"/>
      <c r="J14" s="351"/>
      <c r="K14" s="201" t="str">
        <f>IF($D$13="English","Set-No. Small Weights in use","Set-Nr. der kleinen Gewichte")</f>
        <v>Set-No. Small Weights in use</v>
      </c>
      <c r="L14" s="418"/>
      <c r="M14" s="419"/>
      <c r="N14" s="419"/>
      <c r="O14" s="419"/>
      <c r="P14" s="419"/>
      <c r="Q14" s="420"/>
    </row>
    <row r="15" spans="1:17" ht="12" customHeight="1" x14ac:dyDescent="0.2">
      <c r="A15" s="206"/>
      <c r="B15" s="76"/>
      <c r="C15" s="76"/>
      <c r="D15" s="207"/>
      <c r="E15" s="76"/>
      <c r="F15" s="76"/>
      <c r="G15" s="208"/>
      <c r="H15" s="76"/>
      <c r="I15" s="351"/>
      <c r="J15" s="351"/>
      <c r="K15" s="76"/>
      <c r="L15" s="421"/>
      <c r="M15" s="422"/>
      <c r="N15" s="422"/>
      <c r="O15" s="422"/>
      <c r="P15" s="422"/>
      <c r="Q15" s="423"/>
    </row>
    <row r="16" spans="1:17" ht="17.25" customHeight="1" x14ac:dyDescent="0.2">
      <c r="A16" s="94" t="str">
        <f>IF($D$13="English","Load Cell","Wägezelle")</f>
        <v>Load Cell</v>
      </c>
      <c r="B16" s="76"/>
      <c r="C16" s="98" t="str">
        <f>IF($D$13="English","Manufacturer","Hersteller")</f>
        <v>Manufacturer</v>
      </c>
      <c r="D16" s="77"/>
      <c r="E16" s="437"/>
      <c r="F16" s="438"/>
      <c r="G16" s="438"/>
      <c r="H16" s="439"/>
      <c r="I16" s="76" t="s">
        <v>22</v>
      </c>
      <c r="J16" s="412"/>
      <c r="K16" s="439"/>
      <c r="L16" s="98" t="str">
        <f>IF($D$13="English","Total number:","Gesamtanzahl:")</f>
        <v>Total number:</v>
      </c>
      <c r="M16" s="99"/>
      <c r="N16" s="99"/>
      <c r="O16" s="76"/>
      <c r="P16" s="616"/>
      <c r="Q16" s="617"/>
    </row>
    <row r="17" spans="1:28" ht="12" customHeight="1" x14ac:dyDescent="0.2">
      <c r="A17" s="76"/>
      <c r="B17" s="76"/>
      <c r="C17" s="76"/>
      <c r="D17" s="76"/>
      <c r="E17" s="76"/>
      <c r="F17" s="76"/>
      <c r="G17" s="113"/>
      <c r="H17" s="114"/>
      <c r="I17" s="114"/>
      <c r="J17" s="136"/>
      <c r="K17" s="76"/>
      <c r="L17" s="76"/>
      <c r="M17" s="76"/>
      <c r="N17" s="76"/>
      <c r="O17" s="76"/>
      <c r="P17" s="76"/>
      <c r="Q17" s="76"/>
      <c r="R17" s="1" t="s">
        <v>105</v>
      </c>
    </row>
    <row r="18" spans="1:28" ht="12" customHeight="1" x14ac:dyDescent="0.2">
      <c r="A18" s="76" t="str">
        <f>IF($D$13="English","location of Verification: M= Manufacturer site - I=Installation site","Ort der Eichung: M=beim Hersteller - I=am Aufstellungsort")</f>
        <v>location of Verification: M= Manufacturer site - I=Installation site</v>
      </c>
      <c r="B18" s="76"/>
      <c r="C18" s="76"/>
      <c r="D18" s="76"/>
      <c r="E18" s="76"/>
      <c r="F18" s="76"/>
      <c r="G18" s="113"/>
      <c r="H18" s="114"/>
      <c r="I18" s="114"/>
      <c r="J18" s="384" t="s">
        <v>7</v>
      </c>
      <c r="K18" s="76"/>
      <c r="L18" s="76"/>
      <c r="M18" s="76"/>
      <c r="N18" s="76"/>
      <c r="O18" s="76"/>
      <c r="P18" s="76"/>
      <c r="Q18" s="76"/>
      <c r="R18" s="1" t="s">
        <v>7</v>
      </c>
    </row>
    <row r="19" spans="1:28" ht="12" customHeight="1" x14ac:dyDescent="0.2">
      <c r="A19" s="76" t="str">
        <f>IF($D$13="English","link to calculate g:",IF($D$13="Deutsch","Link zum Ermitteln von g:"," "))</f>
        <v>link to calculate g:</v>
      </c>
      <c r="B19" s="76"/>
      <c r="C19" s="76"/>
      <c r="D19" s="76"/>
      <c r="E19" s="76" t="s">
        <v>107</v>
      </c>
      <c r="F19" s="76"/>
      <c r="G19" s="113"/>
      <c r="H19" s="114"/>
      <c r="I19" s="114"/>
      <c r="J19" s="114"/>
      <c r="K19" s="114"/>
      <c r="L19" s="76"/>
      <c r="M19" s="76"/>
      <c r="N19" s="76"/>
      <c r="O19" s="76"/>
      <c r="P19" s="76"/>
      <c r="Q19" s="76"/>
    </row>
    <row r="20" spans="1:28" ht="12" customHeight="1" x14ac:dyDescent="0.2">
      <c r="A20" s="76" t="str">
        <f>IF($D$13="English",IF($J$18="M","Manufacturer town:"," "),IF($D$13="Deutsch",IF($J$18="M","Hersteller/Prüfungsort:"," ")))</f>
        <v xml:space="preserve"> </v>
      </c>
      <c r="C20" s="76"/>
      <c r="D20" s="647"/>
      <c r="E20" s="493"/>
      <c r="F20" s="493"/>
      <c r="G20" s="413"/>
      <c r="H20" s="76" t="str">
        <f>IF($D$13="English",IF($J$18="M","Installation town:"," "),IF($D$13="Deutsch",IF($J$18="M","Aufstellungsort:"," ")))</f>
        <v xml:space="preserve"> </v>
      </c>
      <c r="K20" s="648"/>
      <c r="L20" s="649"/>
      <c r="M20" s="649"/>
      <c r="N20" s="649"/>
      <c r="O20" s="649"/>
      <c r="P20" s="649"/>
      <c r="Q20" s="650"/>
    </row>
    <row r="21" spans="1:28" ht="12" customHeight="1" x14ac:dyDescent="0.2">
      <c r="A21" s="76" t="str">
        <f>IF($D$13="English",IF($J$18="M","g at Manufacturer site:","no info needed "),IF($D$13="Deutsch",IF($J$18="M","g Hersteller/Prüfung:","keine Info notwendig")))</f>
        <v xml:space="preserve">no info needed </v>
      </c>
      <c r="B21" s="76"/>
      <c r="C21" s="76"/>
      <c r="D21" s="651"/>
      <c r="E21" s="652"/>
      <c r="F21" s="125" t="s">
        <v>106</v>
      </c>
      <c r="G21" s="113"/>
      <c r="H21" s="76" t="str">
        <f>IF($D$13="English",IF($J$18="M","g at Installation site:"," "),IF($D$13="Deutsch",IF($J$18="M","g am Aufstellungsort:"," ")))</f>
        <v xml:space="preserve"> </v>
      </c>
      <c r="I21" s="114"/>
      <c r="J21" s="136"/>
      <c r="K21" s="653"/>
      <c r="L21" s="654"/>
      <c r="M21" s="125" t="s">
        <v>106</v>
      </c>
      <c r="N21" s="76"/>
      <c r="O21" s="76"/>
      <c r="P21" s="76"/>
      <c r="Q21" s="76"/>
    </row>
    <row r="22" spans="1:28" ht="12" customHeight="1" x14ac:dyDescent="0.2">
      <c r="A22" s="76" t="str">
        <f>IF($D$13="English",IF($J$18="M","weight control:"," "),IF($D$13="Deutsch",IF($J$18="M","Gewichtskontrolle:"," ")))</f>
        <v xml:space="preserve"> </v>
      </c>
      <c r="B22" s="76"/>
      <c r="C22" s="76"/>
      <c r="D22" s="76" t="str">
        <f>IF($D$13="English",IF($J$18="M","standard weights:"," "),IF($D$13="Deutsch",IF($J$18="M","Kalibriergewicht:"," ")))</f>
        <v xml:space="preserve"> </v>
      </c>
      <c r="E22" s="76"/>
      <c r="F22" s="655"/>
      <c r="G22" s="656"/>
      <c r="H22" s="116" t="s">
        <v>2</v>
      </c>
      <c r="I22" s="114"/>
      <c r="J22" s="76" t="str">
        <f>IF($D$13="English",IF($J$18="M","calculated weight:"," "),IF($D$13="Deutsch",IF($J$18="M","umgerechnetes Gewicht:"," ")))</f>
        <v xml:space="preserve"> </v>
      </c>
      <c r="K22" s="76"/>
      <c r="L22" s="76"/>
      <c r="M22" s="76"/>
      <c r="N22" s="657" t="str">
        <f>IF(F22=""," ",F22*(1-($K$21-$D$21)/$D$21))</f>
        <v xml:space="preserve"> </v>
      </c>
      <c r="O22" s="658"/>
      <c r="P22" s="658"/>
      <c r="Q22" s="116" t="s">
        <v>2</v>
      </c>
    </row>
    <row r="23" spans="1:28" ht="12" customHeight="1" x14ac:dyDescent="0.2">
      <c r="A23" s="76"/>
      <c r="B23" s="76"/>
      <c r="C23" s="76"/>
      <c r="D23" s="76"/>
      <c r="E23" s="76"/>
      <c r="F23" s="76"/>
      <c r="G23" s="113"/>
      <c r="H23" s="114"/>
      <c r="I23" s="114"/>
      <c r="J23" s="136"/>
      <c r="K23" s="76"/>
      <c r="L23" s="76"/>
      <c r="M23" s="76"/>
      <c r="N23" s="76"/>
      <c r="O23" s="76"/>
      <c r="P23" s="76"/>
      <c r="Q23" s="76"/>
    </row>
    <row r="24" spans="1:28" ht="12" customHeight="1" x14ac:dyDescent="0.2">
      <c r="A24" s="94" t="str">
        <f>IF($D$13="English","1. Repeatability Test (indicator in hi-res mode):","1. Prüfung der Wiederholbarkeit (Indikator in Hi-Res-Modus):")</f>
        <v>1. Repeatability Test (indicator in hi-res mode):</v>
      </c>
      <c r="B24" s="76"/>
      <c r="C24" s="77"/>
      <c r="D24" s="95"/>
      <c r="E24" s="96"/>
      <c r="F24" s="97"/>
      <c r="G24" s="76"/>
      <c r="H24" s="76" t="str">
        <f>IF($D$13="English","accordance to EN45501-2015, A.4.10","gemäß EN45501-2015, A.4.10")</f>
        <v>accordance to EN45501-2015, A.4.10</v>
      </c>
      <c r="I24" s="76"/>
      <c r="K24" s="99"/>
      <c r="L24" s="99"/>
      <c r="M24" s="99"/>
      <c r="N24" s="76"/>
      <c r="O24" s="76"/>
      <c r="P24" s="76"/>
      <c r="Q24" s="76"/>
    </row>
    <row r="25" spans="1:28" ht="12" customHeight="1" x14ac:dyDescent="0.2">
      <c r="A25" s="98" t="str">
        <f>IF($D$13="English","* The zero tracking device may be in operation for the repeatability test.","* Die Nullnachführung darf bei der Prüfung der Wiederholbarkeit eingeschaltet sein")</f>
        <v>* The zero tracking device may be in operation for the repeatability test.</v>
      </c>
      <c r="B25" s="76"/>
      <c r="C25" s="77"/>
      <c r="D25" s="95"/>
      <c r="E25" s="96"/>
      <c r="F25" s="97"/>
      <c r="G25" s="76"/>
      <c r="H25" s="97"/>
      <c r="I25" s="76"/>
      <c r="J25" s="76"/>
      <c r="K25" s="99"/>
      <c r="L25" s="99"/>
      <c r="M25" s="99"/>
      <c r="N25" s="76"/>
      <c r="O25" s="76"/>
      <c r="P25" s="76"/>
      <c r="Q25" s="76"/>
    </row>
    <row r="26" spans="1:28" ht="12" customHeight="1" x14ac:dyDescent="0.2">
      <c r="A26" s="98" t="str">
        <f>IF($D$13="English","Substitution of standard weights: Standard weights of at least 1 t or 50% Max must be available","Einsatz von Ersatzlasten: Standardgewichte von mindestens 1t oder 50%Max müssen vorhanden sein. ")</f>
        <v>Substitution of standard weights: Standard weights of at least 1 t or 50% Max must be available</v>
      </c>
      <c r="B26" s="76"/>
      <c r="C26" s="77"/>
      <c r="D26" s="95"/>
      <c r="E26" s="96"/>
      <c r="F26" s="97"/>
      <c r="G26" s="76"/>
      <c r="H26" s="97"/>
      <c r="I26" s="76"/>
      <c r="J26" s="76"/>
      <c r="K26" s="99"/>
      <c r="L26" s="99"/>
      <c r="M26" s="99"/>
      <c r="N26" s="76"/>
      <c r="O26" s="76"/>
      <c r="P26" s="76"/>
      <c r="Q26" s="76"/>
    </row>
    <row r="27" spans="1:28" ht="12" customHeight="1" x14ac:dyDescent="0.2">
      <c r="A27" s="382" t="str">
        <f>IF($J$18="M","L calc = calculated load at Testing Site"," ")</f>
        <v xml:space="preserve"> </v>
      </c>
      <c r="B27" s="383"/>
      <c r="C27" s="77"/>
      <c r="D27" s="95"/>
      <c r="E27" s="96"/>
      <c r="F27" s="97"/>
      <c r="G27" s="76"/>
      <c r="H27" s="97"/>
      <c r="I27" s="76"/>
      <c r="J27" s="76"/>
      <c r="K27" s="99"/>
      <c r="L27" s="99"/>
      <c r="M27" s="666"/>
      <c r="N27" s="667"/>
      <c r="O27" s="76"/>
      <c r="P27" s="76"/>
      <c r="Q27" s="76"/>
    </row>
    <row r="28" spans="1:28" ht="12.75" customHeight="1" x14ac:dyDescent="0.2">
      <c r="A28" s="402" t="str">
        <f>IF($D$13="English","load must be about","ungefähre Last")</f>
        <v>load must be about</v>
      </c>
      <c r="B28" s="403"/>
      <c r="C28" s="404"/>
      <c r="D28" s="390" t="s">
        <v>0</v>
      </c>
      <c r="E28" s="425"/>
      <c r="F28" s="391"/>
      <c r="G28" s="390" t="s">
        <v>7</v>
      </c>
      <c r="H28" s="391"/>
      <c r="I28" s="390" t="s">
        <v>8</v>
      </c>
      <c r="J28" s="391"/>
      <c r="K28" s="390" t="s">
        <v>1</v>
      </c>
      <c r="L28" s="391"/>
      <c r="M28" s="381" t="s">
        <v>9</v>
      </c>
      <c r="N28" s="670" t="s">
        <v>36</v>
      </c>
      <c r="O28" s="391"/>
      <c r="P28" s="660" t="str">
        <f>IF($J$18="M","L calc"," ")</f>
        <v xml:space="preserve"> </v>
      </c>
      <c r="Q28" s="661" t="str">
        <f>IF(AND(N28&gt;=N29,N28&gt;=N30),N28,IF(AND(N29&gt;=N28,N29&gt;=N30),N29,IF(AND(N30&gt;=N28,N30&gt;=N29),N30)))</f>
        <v>e error</v>
      </c>
      <c r="T28" s="25"/>
      <c r="U28" s="8"/>
      <c r="V28" s="16"/>
      <c r="W28" s="352"/>
      <c r="X28" s="352"/>
      <c r="Y28" s="352"/>
      <c r="Z28" s="352"/>
      <c r="AA28" s="352"/>
      <c r="AB28" s="352"/>
    </row>
    <row r="29" spans="1:28" ht="12" customHeight="1" x14ac:dyDescent="0.2">
      <c r="A29" s="102" t="s">
        <v>3</v>
      </c>
      <c r="B29" s="425" t="s">
        <v>2</v>
      </c>
      <c r="C29" s="426"/>
      <c r="D29" s="102" t="s">
        <v>3</v>
      </c>
      <c r="E29" s="425" t="s">
        <v>2</v>
      </c>
      <c r="F29" s="426"/>
      <c r="G29" s="390" t="s">
        <v>2</v>
      </c>
      <c r="H29" s="391"/>
      <c r="I29" s="390" t="s">
        <v>2</v>
      </c>
      <c r="J29" s="425"/>
      <c r="K29" s="102" t="s">
        <v>2</v>
      </c>
      <c r="L29" s="347" t="s">
        <v>3</v>
      </c>
      <c r="M29" s="102" t="s">
        <v>16</v>
      </c>
      <c r="N29" s="509" t="s">
        <v>3</v>
      </c>
      <c r="O29" s="391"/>
      <c r="P29" s="660" t="str">
        <f>IF($J$18="M","[kg]"," ")</f>
        <v xml:space="preserve"> </v>
      </c>
      <c r="Q29" s="661" t="str">
        <f>IF(AND(N29&gt;=N30,N29&gt;=N31),N29,IF(AND(N30&gt;=N29,N30&gt;=N31),N30,IF(AND(N31&gt;=N29,N31&gt;=N30),N31)))</f>
        <v>[e]</v>
      </c>
      <c r="U29" s="8"/>
      <c r="V29" s="16"/>
      <c r="W29" s="352"/>
      <c r="X29" s="352"/>
      <c r="Y29" s="352"/>
      <c r="Z29" s="352"/>
      <c r="AA29" s="352"/>
      <c r="AB29" s="352"/>
    </row>
    <row r="30" spans="1:28" ht="12.75" x14ac:dyDescent="0.2">
      <c r="A30" s="105" t="str">
        <f>IF($D$9=0," ",$D$8/$D$9*0.5)</f>
        <v xml:space="preserve"> </v>
      </c>
      <c r="B30" s="567">
        <f>$D$8*0.5</f>
        <v>0</v>
      </c>
      <c r="C30" s="568"/>
      <c r="D30" s="105" t="str">
        <f>IF($D$9=0," ",$E$30/$D$9)</f>
        <v xml:space="preserve"> </v>
      </c>
      <c r="E30" s="569"/>
      <c r="F30" s="570"/>
      <c r="G30" s="513"/>
      <c r="H30" s="514"/>
      <c r="I30" s="507" t="str">
        <f t="shared" ref="I30:I31" si="0">IF(G30=0," ",IF($J$18="M",ABS(P30-G30),ABS(G30-E30)))</f>
        <v xml:space="preserve"> </v>
      </c>
      <c r="J30" s="508"/>
      <c r="K30" s="354">
        <f>L30*$D$9</f>
        <v>0</v>
      </c>
      <c r="L30" s="108">
        <f>IF(D30=" ",0,IF(D30&lt;=500,0.5,(IF(D30&lt;=2000,1,IF(D30&gt;2000,1.5," ")))))</f>
        <v>0</v>
      </c>
      <c r="M30" s="109" t="str">
        <f>IF(I30&lt;=K30,"Y","N")</f>
        <v>N</v>
      </c>
      <c r="N30" s="507" t="str">
        <f>IF(G30=0," ",ROUND(I30/$D$9,2))</f>
        <v xml:space="preserve"> </v>
      </c>
      <c r="O30" s="508"/>
      <c r="P30" s="636" t="str">
        <f>IF($J$18="M",(IF(E30=" "," ",(E30*(1-($K$21-$D$21)/$D$21))))," ")</f>
        <v xml:space="preserve"> </v>
      </c>
      <c r="Q30" s="637" t="str">
        <f>IF(AND(N30&gt;=N31,N30&gt;=N32),N30,IF(AND(N31&gt;=N30,N31&gt;=N32),N31,IF(AND(N32&gt;=N30,N32&gt;=N31),N32)))</f>
        <v xml:space="preserve"> </v>
      </c>
      <c r="R30" s="35"/>
    </row>
    <row r="31" spans="1:28" ht="12.75" x14ac:dyDescent="0.2">
      <c r="A31" s="105" t="str">
        <f>IF($D$9=0," ",$D$8/$D$9*0.5)</f>
        <v xml:space="preserve"> </v>
      </c>
      <c r="B31" s="567">
        <f>$D$8*0.5</f>
        <v>0</v>
      </c>
      <c r="C31" s="568"/>
      <c r="D31" s="105" t="str">
        <f>IF($D$9=0," ",$E$30/$D$9)</f>
        <v xml:space="preserve"> </v>
      </c>
      <c r="E31" s="671" t="str">
        <f>IF(E30=0," ",E30)</f>
        <v xml:space="preserve"> </v>
      </c>
      <c r="F31" s="672"/>
      <c r="G31" s="513"/>
      <c r="H31" s="514"/>
      <c r="I31" s="507" t="str">
        <f t="shared" si="0"/>
        <v xml:space="preserve"> </v>
      </c>
      <c r="J31" s="508"/>
      <c r="K31" s="354">
        <f>L31*$D$9</f>
        <v>0</v>
      </c>
      <c r="L31" s="108">
        <f>IF(D31=" ",0,IF(D31&lt;=500,0.5,(IF(D31&lt;=2000,1,IF(D31&gt;2000,1.5," ")))))</f>
        <v>0</v>
      </c>
      <c r="M31" s="109" t="str">
        <f>IF(I31&lt;=K31,"Y","N")</f>
        <v>N</v>
      </c>
      <c r="N31" s="507" t="str">
        <f>IF(G31=0," ",ROUND(I31/$D$9,2))</f>
        <v xml:space="preserve"> </v>
      </c>
      <c r="O31" s="508"/>
      <c r="P31" s="636" t="str">
        <f t="shared" ref="P31:P32" si="1">IF($J$18="M",(IF(E31=" "," ",(E31*(1-($K$21-$D$21)/$D$21))))," ")</f>
        <v xml:space="preserve"> </v>
      </c>
      <c r="Q31" s="637" t="str">
        <f t="shared" ref="Q31:Q32" si="2">IF(AND(N31&gt;=N32,N31&gt;=N33),N31,IF(AND(N32&gt;=N31,N32&gt;=N33),N32,IF(AND(N33&gt;=N31,N33&gt;=N32),N33)))</f>
        <v xml:space="preserve"> </v>
      </c>
      <c r="R31" s="6"/>
      <c r="S31" s="7"/>
      <c r="U31" s="352"/>
      <c r="V31" s="352"/>
      <c r="W31" s="352"/>
      <c r="X31" s="352"/>
      <c r="Y31" s="352"/>
      <c r="Z31" s="352"/>
    </row>
    <row r="32" spans="1:28" ht="12.75" x14ac:dyDescent="0.2">
      <c r="A32" s="105" t="str">
        <f>IF($D$9=0," ",$D$8/$D$9*0.5)</f>
        <v xml:space="preserve"> </v>
      </c>
      <c r="B32" s="567">
        <f>$D$8*0.5</f>
        <v>0</v>
      </c>
      <c r="C32" s="568"/>
      <c r="D32" s="105" t="str">
        <f>IF($D$9=0," ",$E$30/$D$9)</f>
        <v xml:space="preserve"> </v>
      </c>
      <c r="E32" s="671" t="str">
        <f>IF(E31=0," ",E31)</f>
        <v xml:space="preserve"> </v>
      </c>
      <c r="F32" s="672"/>
      <c r="G32" s="513"/>
      <c r="H32" s="514"/>
      <c r="I32" s="507" t="str">
        <f>IF(G32=0," ",IF($J$18="M",ABS(P32-G32),ABS(G32-E32)))</f>
        <v xml:space="preserve"> </v>
      </c>
      <c r="J32" s="508"/>
      <c r="K32" s="354">
        <f>L32*$D$9</f>
        <v>0</v>
      </c>
      <c r="L32" s="108">
        <f>IF(D32=" ",0,IF(D32&lt;=500,0.5,(IF(D32&lt;=2000,1,IF(D32&gt;2000,1.5," ")))))</f>
        <v>0</v>
      </c>
      <c r="M32" s="109" t="str">
        <f>IF(I32&lt;=K32,"Y","N")</f>
        <v>N</v>
      </c>
      <c r="N32" s="507" t="str">
        <f>IF(G32=0," ",ROUND(I32/$D$9,2))</f>
        <v xml:space="preserve"> </v>
      </c>
      <c r="O32" s="508"/>
      <c r="P32" s="636" t="str">
        <f t="shared" si="1"/>
        <v xml:space="preserve"> </v>
      </c>
      <c r="Q32" s="637" t="str">
        <f t="shared" si="2"/>
        <v xml:space="preserve"> </v>
      </c>
      <c r="R32" s="6"/>
      <c r="S32" s="7"/>
      <c r="T32" s="16"/>
      <c r="U32" s="352"/>
      <c r="V32" s="352"/>
      <c r="W32" s="352"/>
      <c r="X32" s="352"/>
      <c r="Y32" s="352"/>
      <c r="Z32" s="352"/>
    </row>
    <row r="33" spans="1:26" ht="12.75" x14ac:dyDescent="0.2">
      <c r="A33" s="288"/>
      <c r="B33" s="293"/>
      <c r="C33" s="294"/>
      <c r="D33" s="288"/>
      <c r="E33" s="293"/>
      <c r="F33" s="301"/>
      <c r="G33" s="390" t="s">
        <v>102</v>
      </c>
      <c r="H33" s="391"/>
      <c r="I33" s="507">
        <f>IF(G30=0,0,ROUND((MAX(G30:H32)-MIN(G30:H32)),4))</f>
        <v>0</v>
      </c>
      <c r="J33" s="508"/>
      <c r="K33" s="354">
        <f>L33*$D$9</f>
        <v>0</v>
      </c>
      <c r="L33" s="108">
        <f>IF(OR(D30=" ",D31=" ",D32=" "),0,IF(AND(D30&lt;=500,D31&lt;=500,D32&lt;=500),0.5,(IF(AND(D30&lt;=2000,D31&lt;=2000,D32&lt;=2000),1,IF(AND(D30&gt;2000,D31&gt;2000,D32&gt;2000),1.5," ")))))</f>
        <v>0</v>
      </c>
      <c r="M33" s="109" t="str">
        <f>IF(I33&lt;=K33,"Y","N")</f>
        <v>Y</v>
      </c>
      <c r="N33" s="338"/>
      <c r="O33" s="338"/>
      <c r="P33" s="211"/>
      <c r="Q33" s="211"/>
      <c r="R33" s="6"/>
      <c r="S33" s="7"/>
      <c r="T33" s="16"/>
      <c r="U33" s="352"/>
      <c r="V33" s="352"/>
      <c r="W33" s="352"/>
      <c r="X33" s="352"/>
      <c r="Y33" s="352"/>
      <c r="Z33" s="352"/>
    </row>
    <row r="34" spans="1:26" ht="12" customHeight="1" x14ac:dyDescent="0.2">
      <c r="A34" s="76"/>
      <c r="B34" s="76"/>
      <c r="C34" s="76"/>
      <c r="D34" s="76"/>
      <c r="E34" s="76"/>
      <c r="F34" s="76"/>
      <c r="G34" s="76"/>
      <c r="H34" s="76"/>
      <c r="I34" s="76"/>
      <c r="J34" s="387" t="str">
        <f>IF($D$13="English","Test passed?","Test bestanden?")</f>
        <v>Test passed?</v>
      </c>
      <c r="K34" s="388"/>
      <c r="L34" s="389"/>
      <c r="M34" s="109" t="str">
        <f>IF(AND(M30="Y",M31="Y",M32="Y",M33="Y"),"Y","N")</f>
        <v>N</v>
      </c>
      <c r="N34" s="76"/>
      <c r="O34" s="76"/>
      <c r="P34" s="76"/>
      <c r="Q34" s="76"/>
    </row>
    <row r="35" spans="1:26" ht="14.25" customHeight="1" x14ac:dyDescent="0.2">
      <c r="A35" s="76"/>
      <c r="B35" s="76"/>
      <c r="C35" s="76"/>
      <c r="D35" s="97" t="str">
        <f>IF(D13="deutsch","Anteil Eichgewichte:","Contingent of standard weights:")</f>
        <v>Contingent of standard weights:</v>
      </c>
      <c r="E35" s="212"/>
      <c r="F35" s="212"/>
      <c r="G35" s="104"/>
      <c r="H35" s="104"/>
      <c r="I35" s="306" t="str">
        <f>IF(D9=0," ",IF(ROUND(I33/D9,2)&lt;=0.2,"1/5 Max",IF(ROUND(I33/D9,2)&lt;=0.3,"1/3 Max","1/2 Max")))</f>
        <v xml:space="preserve"> </v>
      </c>
      <c r="J35" s="104"/>
      <c r="K35" s="214" t="s">
        <v>39</v>
      </c>
      <c r="L35" s="517" t="str">
        <f>IF(D9=0," ",IF(ROUND(I33/D9,2)&lt;=0.2,D8/5,IF(ROUND(I33/D9,2)&lt;=0.3,D8/3,D8/2)))</f>
        <v xml:space="preserve"> </v>
      </c>
      <c r="M35" s="518"/>
      <c r="N35" s="519"/>
      <c r="O35" s="103" t="s">
        <v>10</v>
      </c>
      <c r="P35" s="76"/>
      <c r="Q35" s="76"/>
      <c r="R35" s="25"/>
      <c r="S35" s="8"/>
      <c r="T35" s="16"/>
      <c r="U35" s="352"/>
      <c r="V35" s="352"/>
      <c r="W35" s="352"/>
      <c r="X35" s="352"/>
      <c r="Y35" s="352"/>
      <c r="Z35" s="352"/>
    </row>
    <row r="36" spans="1:26" ht="12" customHeight="1" x14ac:dyDescent="0.2">
      <c r="A36" s="76"/>
      <c r="B36" s="76"/>
      <c r="C36" s="76"/>
      <c r="D36" s="76"/>
      <c r="E36" s="76"/>
      <c r="F36" s="76"/>
      <c r="G36" s="76"/>
      <c r="H36" s="76"/>
      <c r="I36" s="76"/>
      <c r="J36" s="113"/>
      <c r="K36" s="114"/>
      <c r="L36" s="114"/>
      <c r="M36" s="76"/>
      <c r="N36" s="76"/>
      <c r="O36" s="76"/>
      <c r="P36" s="76"/>
      <c r="Q36" s="76"/>
    </row>
    <row r="37" spans="1:26" ht="15.75" customHeight="1" x14ac:dyDescent="0.2">
      <c r="A37" s="94" t="str">
        <f>IF($D$13="English","2.  Accuracy of Zero Device (hi-res mode: off):","2.  Prüfung der Genauigkeit der Nullstellung (Hi-Res-Modus aus):")</f>
        <v>2.  Accuracy of Zero Device (hi-res mode: off):</v>
      </c>
      <c r="B37" s="76"/>
      <c r="C37" s="76"/>
      <c r="D37" s="76"/>
      <c r="E37" s="76"/>
      <c r="F37" s="76"/>
      <c r="G37" s="76"/>
      <c r="H37" s="76" t="str">
        <f>IF($D$13="English","accordance to EN45501-2015, A.4.2.3","gemäß EN45501-2015, A.4.2.3")</f>
        <v>accordance to EN45501-2015, A.4.2.3</v>
      </c>
      <c r="I37" s="76"/>
      <c r="J37" s="98"/>
      <c r="K37" s="76"/>
      <c r="L37" s="116"/>
      <c r="M37" s="76"/>
      <c r="N37" s="76"/>
      <c r="O37" s="76"/>
      <c r="P37" s="76"/>
      <c r="Q37" s="76"/>
    </row>
    <row r="38" spans="1:26" ht="12.75" x14ac:dyDescent="0.2">
      <c r="A38" s="450" t="s">
        <v>85</v>
      </c>
      <c r="B38" s="451"/>
      <c r="C38" s="451"/>
      <c r="D38" s="426"/>
      <c r="E38" s="450" t="s">
        <v>82</v>
      </c>
      <c r="F38" s="451"/>
      <c r="G38" s="426"/>
      <c r="H38" s="450" t="s">
        <v>1</v>
      </c>
      <c r="I38" s="498"/>
      <c r="J38" s="102" t="s">
        <v>9</v>
      </c>
      <c r="K38" s="119"/>
      <c r="L38" s="76"/>
      <c r="M38" s="76"/>
      <c r="N38" s="76"/>
      <c r="O38" s="76"/>
      <c r="P38" s="76"/>
      <c r="Q38" s="76"/>
    </row>
    <row r="39" spans="1:26" ht="12.75" customHeight="1" x14ac:dyDescent="0.2">
      <c r="A39" s="450" t="s">
        <v>2</v>
      </c>
      <c r="B39" s="451"/>
      <c r="C39" s="451"/>
      <c r="D39" s="426"/>
      <c r="E39" s="450" t="s">
        <v>2</v>
      </c>
      <c r="F39" s="451"/>
      <c r="G39" s="426"/>
      <c r="H39" s="333" t="s">
        <v>2</v>
      </c>
      <c r="I39" s="335" t="s">
        <v>3</v>
      </c>
      <c r="J39" s="102" t="s">
        <v>16</v>
      </c>
      <c r="K39" s="119"/>
      <c r="L39" s="76"/>
      <c r="M39" s="76"/>
      <c r="N39" s="76"/>
      <c r="O39" s="76"/>
      <c r="P39" s="76"/>
      <c r="Q39" s="76"/>
    </row>
    <row r="40" spans="1:26" ht="12.75" x14ac:dyDescent="0.2">
      <c r="A40" s="453"/>
      <c r="B40" s="454"/>
      <c r="C40" s="455"/>
      <c r="D40" s="456"/>
      <c r="E40" s="634">
        <f>0.5*$D$9-$A$40</f>
        <v>0</v>
      </c>
      <c r="F40" s="641"/>
      <c r="G40" s="642"/>
      <c r="H40" s="121">
        <f>I40*$D$9</f>
        <v>0</v>
      </c>
      <c r="I40" s="346">
        <v>0.25</v>
      </c>
      <c r="J40" s="109" t="str">
        <f>IF(D40=" ","N",IF(H40&gt;=ABS($E40),"Y","N"))</f>
        <v>Y</v>
      </c>
      <c r="K40" s="123"/>
      <c r="L40" s="124"/>
      <c r="M40" s="124"/>
      <c r="N40" s="124"/>
      <c r="O40" s="124"/>
      <c r="P40" s="124"/>
      <c r="Q40" s="124"/>
    </row>
    <row r="41" spans="1:26" ht="12.75" x14ac:dyDescent="0.2">
      <c r="A41" s="125"/>
      <c r="B41" s="126"/>
      <c r="C41" s="76"/>
      <c r="D41" s="76"/>
      <c r="E41" s="76"/>
      <c r="F41" s="76"/>
      <c r="G41" s="76"/>
      <c r="H41" s="76"/>
      <c r="I41" s="77" t="str">
        <f>IF($D$13="English","Test passed?","Test bestanden?")</f>
        <v>Test passed?</v>
      </c>
      <c r="J41" s="127" t="str">
        <f>IF(J40="Y","Y","N")</f>
        <v>Y</v>
      </c>
      <c r="K41" s="76"/>
      <c r="L41" s="124"/>
      <c r="M41" s="124"/>
      <c r="N41" s="124"/>
      <c r="O41" s="124"/>
      <c r="P41" s="124"/>
      <c r="Q41" s="124"/>
    </row>
    <row r="42" spans="1:26" ht="12.75" x14ac:dyDescent="0.2">
      <c r="A42" s="128"/>
      <c r="B42" s="76"/>
      <c r="C42" s="76"/>
      <c r="D42" s="76"/>
      <c r="E42" s="76"/>
      <c r="F42" s="76"/>
      <c r="G42" s="76"/>
      <c r="H42" s="97"/>
      <c r="I42" s="76"/>
      <c r="J42" s="76"/>
      <c r="K42" s="76"/>
      <c r="L42" s="116"/>
      <c r="M42" s="76"/>
      <c r="N42" s="129"/>
      <c r="O42" s="124"/>
      <c r="P42" s="124"/>
      <c r="Q42" s="124"/>
    </row>
    <row r="43" spans="1:26" ht="12" customHeight="1" x14ac:dyDescent="0.2">
      <c r="A43" s="94" t="str">
        <f>IF($D$13="English","3.  Accuracy of Tare Device  (hi-res mode: off):","3.  Genauigkeit der Tarierung  (Hi-Res-Modus: aus):")</f>
        <v>3.  Accuracy of Tare Device  (hi-res mode: off):</v>
      </c>
      <c r="B43" s="130"/>
      <c r="C43" s="131"/>
      <c r="D43" s="76"/>
      <c r="E43" s="76"/>
      <c r="F43" s="76"/>
      <c r="G43" s="76" t="str">
        <f>IF($D$13="English","accordance to EN45501-2015, A.4.6.2","gemäß EN45501-2015, A.4.6.2")</f>
        <v>accordance to EN45501-2015, A.4.6.2</v>
      </c>
      <c r="H43" s="76"/>
      <c r="I43" s="114"/>
      <c r="J43" s="132"/>
      <c r="K43" s="76"/>
      <c r="L43" s="76"/>
      <c r="M43" s="133" t="s">
        <v>83</v>
      </c>
      <c r="N43" s="124"/>
      <c r="O43" s="350"/>
      <c r="P43" s="124"/>
      <c r="Q43" s="124"/>
    </row>
    <row r="44" spans="1:26" ht="12.75" x14ac:dyDescent="0.2">
      <c r="A44" s="76"/>
      <c r="B44" s="78"/>
      <c r="C44" s="135"/>
      <c r="D44" s="76"/>
      <c r="E44" s="76"/>
      <c r="F44" s="76"/>
      <c r="G44" s="99"/>
      <c r="H44" s="98"/>
      <c r="I44" s="114"/>
      <c r="J44" s="132"/>
      <c r="K44" s="76"/>
      <c r="L44" s="76"/>
      <c r="M44" s="76"/>
      <c r="N44" s="76"/>
      <c r="O44" s="76"/>
      <c r="P44" s="76"/>
      <c r="Q44" s="76"/>
    </row>
    <row r="45" spans="1:26" ht="12.75" x14ac:dyDescent="0.2">
      <c r="A45" s="450" t="s">
        <v>85</v>
      </c>
      <c r="B45" s="451"/>
      <c r="C45" s="451"/>
      <c r="D45" s="426"/>
      <c r="E45" s="450" t="s">
        <v>86</v>
      </c>
      <c r="F45" s="451"/>
      <c r="G45" s="426"/>
      <c r="H45" s="450" t="s">
        <v>1</v>
      </c>
      <c r="I45" s="498"/>
      <c r="J45" s="102" t="s">
        <v>9</v>
      </c>
      <c r="K45" s="76"/>
      <c r="L45" s="76"/>
      <c r="M45" s="76"/>
      <c r="N45" s="76"/>
      <c r="O45" s="76"/>
      <c r="P45" s="76"/>
      <c r="Q45" s="76"/>
    </row>
    <row r="46" spans="1:26" ht="12.75" x14ac:dyDescent="0.2">
      <c r="A46" s="450" t="s">
        <v>2</v>
      </c>
      <c r="B46" s="451"/>
      <c r="C46" s="451"/>
      <c r="D46" s="426"/>
      <c r="E46" s="450" t="s">
        <v>2</v>
      </c>
      <c r="F46" s="451"/>
      <c r="G46" s="426"/>
      <c r="H46" s="333" t="s">
        <v>2</v>
      </c>
      <c r="I46" s="335" t="s">
        <v>3</v>
      </c>
      <c r="J46" s="102" t="s">
        <v>16</v>
      </c>
      <c r="K46" s="76"/>
      <c r="L46" s="76"/>
      <c r="M46" s="76"/>
      <c r="N46" s="76"/>
      <c r="O46" s="76"/>
      <c r="P46" s="76"/>
      <c r="Q46" s="76"/>
    </row>
    <row r="47" spans="1:26" ht="12.75" x14ac:dyDescent="0.2">
      <c r="A47" s="453"/>
      <c r="B47" s="454"/>
      <c r="C47" s="455"/>
      <c r="D47" s="456"/>
      <c r="E47" s="634" t="str">
        <f>IF(A47=0," ",0.5*$D$9-$A$47)</f>
        <v xml:space="preserve"> </v>
      </c>
      <c r="F47" s="641"/>
      <c r="G47" s="642"/>
      <c r="H47" s="121">
        <f>I47*$D$9</f>
        <v>0</v>
      </c>
      <c r="I47" s="346">
        <v>0.25</v>
      </c>
      <c r="J47" s="109" t="str">
        <f>IF(A47=0," ",IF(H47&gt;=ABS($E47),"Y","N"))</f>
        <v xml:space="preserve"> </v>
      </c>
      <c r="K47" s="76"/>
      <c r="L47" s="76"/>
      <c r="M47" s="76"/>
      <c r="N47" s="76"/>
      <c r="O47" s="76"/>
      <c r="P47" s="76"/>
      <c r="Q47" s="76"/>
    </row>
    <row r="48" spans="1:26" ht="12.75" x14ac:dyDescent="0.2">
      <c r="A48" s="125"/>
      <c r="B48" s="126"/>
      <c r="C48" s="76"/>
      <c r="D48" s="76"/>
      <c r="E48" s="76"/>
      <c r="F48" s="76"/>
      <c r="G48" s="76"/>
      <c r="H48" s="76"/>
      <c r="I48" s="77" t="str">
        <f>IF($D$13="English","Test passed?","Test bestanden?")</f>
        <v>Test passed?</v>
      </c>
      <c r="J48" s="127" t="str">
        <f>IF(J47="Y","Y","N")</f>
        <v>N</v>
      </c>
      <c r="K48" s="76"/>
      <c r="L48" s="76"/>
      <c r="M48" s="76"/>
      <c r="N48" s="76"/>
      <c r="O48" s="76"/>
      <c r="P48" s="76"/>
      <c r="Q48" s="76"/>
    </row>
    <row r="49" spans="1:17" ht="12" customHeight="1" x14ac:dyDescent="0.2">
      <c r="A49" s="76"/>
      <c r="B49" s="76"/>
      <c r="C49" s="76"/>
      <c r="D49" s="76"/>
      <c r="E49" s="76"/>
      <c r="F49" s="76"/>
      <c r="G49" s="113"/>
      <c r="H49" s="114"/>
      <c r="I49" s="114"/>
      <c r="J49" s="136"/>
      <c r="K49" s="76"/>
      <c r="L49" s="76"/>
      <c r="M49" s="76"/>
      <c r="N49" s="76"/>
      <c r="O49" s="76"/>
      <c r="P49" s="76"/>
      <c r="Q49" s="76"/>
    </row>
    <row r="50" spans="1:17" ht="12" customHeight="1" x14ac:dyDescent="0.2">
      <c r="A50" s="622" t="str">
        <f>IF($D$13="English","4.  Weighing / Linearity Test (Indicator in hi-res mode):","4. Prüfung der Richtigkeit mit Normallast (Indikator in Hi-Res-Modus):")</f>
        <v>4.  Weighing / Linearity Test (Indicator in hi-res mode):</v>
      </c>
      <c r="B50" s="623"/>
      <c r="C50" s="623"/>
      <c r="D50" s="623"/>
      <c r="E50" s="623"/>
      <c r="F50" s="623"/>
      <c r="G50" s="623"/>
      <c r="H50" s="623"/>
      <c r="I50" s="76"/>
      <c r="J50" s="137"/>
      <c r="K50" s="76"/>
      <c r="L50" s="76"/>
      <c r="M50" s="99"/>
      <c r="N50" s="76"/>
      <c r="O50" s="76"/>
      <c r="P50" s="76"/>
      <c r="Q50" s="76"/>
    </row>
    <row r="51" spans="1:17" ht="12" customHeight="1" x14ac:dyDescent="0.2">
      <c r="A51" s="624"/>
      <c r="B51" s="624"/>
      <c r="C51" s="624"/>
      <c r="D51" s="624"/>
      <c r="E51" s="624"/>
      <c r="F51" s="624"/>
      <c r="G51" s="624"/>
      <c r="H51" s="624"/>
      <c r="I51" s="76" t="str">
        <f>IF($D$13="English","accordance to EN45501-2015, A.4.4.1","gemäß EN45501-2015, A.4.4.1")</f>
        <v>accordance to EN45501-2015, A.4.4.1</v>
      </c>
      <c r="J51" s="137"/>
      <c r="K51" s="76"/>
      <c r="L51" s="76"/>
      <c r="M51" s="99"/>
      <c r="N51" s="76"/>
      <c r="O51" s="76"/>
      <c r="P51" s="76"/>
      <c r="Q51" s="76"/>
    </row>
    <row r="52" spans="1:17" ht="12.75" x14ac:dyDescent="0.2">
      <c r="A52" s="402" t="str">
        <f>IF($D$13="English","load must be about","ungefähre Last")</f>
        <v>load must be about</v>
      </c>
      <c r="B52" s="403"/>
      <c r="C52" s="404"/>
      <c r="D52" s="390" t="s">
        <v>0</v>
      </c>
      <c r="E52" s="425"/>
      <c r="F52" s="391"/>
      <c r="G52" s="390" t="s">
        <v>7</v>
      </c>
      <c r="H52" s="391"/>
      <c r="I52" s="390" t="s">
        <v>87</v>
      </c>
      <c r="J52" s="391"/>
      <c r="K52" s="390" t="s">
        <v>1</v>
      </c>
      <c r="L52" s="391"/>
      <c r="M52" s="662" t="s">
        <v>108</v>
      </c>
      <c r="N52" s="663"/>
      <c r="O52" s="379" t="s">
        <v>109</v>
      </c>
      <c r="P52" s="660" t="str">
        <f>IF($J$18="M","L calc"," ")</f>
        <v xml:space="preserve"> </v>
      </c>
      <c r="Q52" s="661">
        <f>IF(AND(N52&gt;=N53,N52&gt;=N54),N52,IF(AND(N53&gt;=N52,N53&gt;=N54),N53,IF(AND(N54&gt;=N52,N54&gt;=N53),N54)))</f>
        <v>0</v>
      </c>
    </row>
    <row r="53" spans="1:17" ht="12.75" x14ac:dyDescent="0.2">
      <c r="A53" s="102" t="s">
        <v>3</v>
      </c>
      <c r="B53" s="425" t="s">
        <v>2</v>
      </c>
      <c r="C53" s="426"/>
      <c r="D53" s="102" t="s">
        <v>3</v>
      </c>
      <c r="E53" s="425" t="s">
        <v>2</v>
      </c>
      <c r="F53" s="426"/>
      <c r="G53" s="390" t="s">
        <v>2</v>
      </c>
      <c r="H53" s="391"/>
      <c r="I53" s="390" t="s">
        <v>2</v>
      </c>
      <c r="J53" s="425"/>
      <c r="K53" s="102" t="s">
        <v>2</v>
      </c>
      <c r="L53" s="347" t="s">
        <v>3</v>
      </c>
      <c r="M53" s="390" t="s">
        <v>2</v>
      </c>
      <c r="N53" s="659"/>
      <c r="O53" s="380"/>
      <c r="P53" s="660" t="str">
        <f>IF($J$18="M","[kg]"," ")</f>
        <v xml:space="preserve"> </v>
      </c>
      <c r="Q53" s="661">
        <f>IF(AND(N53&gt;=N54,N53&gt;=N55),N53,IF(AND(N54&gt;=N53,N54&gt;=N55),N54,IF(AND(N55&gt;=N53,N55&gt;=N54),N55)))</f>
        <v>0</v>
      </c>
    </row>
    <row r="54" spans="1:17" ht="12.75" x14ac:dyDescent="0.2">
      <c r="A54" s="141">
        <v>20</v>
      </c>
      <c r="B54" s="567">
        <f>A54*$D$9</f>
        <v>0</v>
      </c>
      <c r="C54" s="568"/>
      <c r="D54" s="141" t="str">
        <f>IF($D$9=0,"-",E54/$D$9)</f>
        <v>-</v>
      </c>
      <c r="E54" s="571"/>
      <c r="F54" s="572"/>
      <c r="G54" s="673"/>
      <c r="H54" s="674"/>
      <c r="I54" s="507" t="str">
        <f>IF(G54=0," ",IF($J$18="M",(G54-P54),(G54-E54)))</f>
        <v xml:space="preserve"> </v>
      </c>
      <c r="J54" s="508"/>
      <c r="K54" s="354">
        <f t="shared" ref="K54:K62" si="3">IF(L54=" "," ",L54*$D$9)</f>
        <v>0</v>
      </c>
      <c r="L54" s="108">
        <f>IF(D54&lt;=500,0.5,(IF(D54&lt;=2000,1,IF(D54&gt;2000,1.5," "))))</f>
        <v>1.5</v>
      </c>
      <c r="M54" s="390" t="str">
        <f t="shared" ref="M54:M62" si="4">IF(E54=0," ",IF($E$40=" "," ",ROUND(I54-$E$40,3)))</f>
        <v xml:space="preserve"> </v>
      </c>
      <c r="N54" s="659"/>
      <c r="O54" s="109" t="str">
        <f>IF(M54=" "," ",IF(ABS(M54)&lt;=K54,"Y","N"))</f>
        <v xml:space="preserve"> </v>
      </c>
      <c r="P54" s="636" t="str">
        <f>IF($J$18="M",E54*(1-($K$21-$D$21)/$D$21)," ")</f>
        <v xml:space="preserve"> </v>
      </c>
      <c r="Q54" s="637">
        <f>IF(AND(N54&gt;=N55,N54&gt;=N56),N54,IF(AND(N55&gt;=N54,N55&gt;=N56),N55,IF(AND(N56&gt;=N54,N56&gt;=N55),N56)))</f>
        <v>0</v>
      </c>
    </row>
    <row r="55" spans="1:17" ht="12.75" x14ac:dyDescent="0.2">
      <c r="A55" s="142" t="str">
        <f>IF($D$9=0,"-",IF($D$8/$D$9=500,100,IF($D$8/$D$9&lt;=1000,100,IF($D$8/$D$9&lt;=2000,200,500))))</f>
        <v>-</v>
      </c>
      <c r="B55" s="567" t="str">
        <f t="shared" ref="B55:B61" si="5">IF($D$9=0," ",A55*$D$9)</f>
        <v xml:space="preserve"> </v>
      </c>
      <c r="C55" s="568"/>
      <c r="D55" s="141" t="str">
        <f>IF($D$9=0,"-",E55/$D$9)</f>
        <v>-</v>
      </c>
      <c r="E55" s="571"/>
      <c r="F55" s="572"/>
      <c r="G55" s="673"/>
      <c r="H55" s="674"/>
      <c r="I55" s="507" t="str">
        <f t="shared" ref="I55:I60" si="6">IF(G55=0," ",IF($J$18="M",(G55-P55),(G55-E55)))</f>
        <v xml:space="preserve"> </v>
      </c>
      <c r="J55" s="508"/>
      <c r="K55" s="354">
        <f t="shared" si="3"/>
        <v>0</v>
      </c>
      <c r="L55" s="108">
        <f t="shared" ref="L55:L62" si="7">IF(D55&lt;=500,0.5,(IF(D55&lt;=2000,1,IF(D55&gt;2000,1.5," "))))</f>
        <v>1.5</v>
      </c>
      <c r="M55" s="390" t="str">
        <f t="shared" si="4"/>
        <v xml:space="preserve"> </v>
      </c>
      <c r="N55" s="659"/>
      <c r="O55" s="109" t="str">
        <f t="shared" ref="O55:O62" si="8">IF(M55=" "," ",IF(ABS(M55)&lt;=K55,"Y","N"))</f>
        <v xml:space="preserve"> </v>
      </c>
      <c r="P55" s="636" t="str">
        <f t="shared" ref="P55:P60" si="9">IF($J$18="M",E55*(1-($K$21-$D$21)/$D$21)," ")</f>
        <v xml:space="preserve"> </v>
      </c>
      <c r="Q55" s="637">
        <f t="shared" ref="Q55:Q60" si="10">IF(AND(N55&gt;=N56,N55&gt;=N57),N55,IF(AND(N56&gt;=N55,N56&gt;=N57),N56,IF(AND(N57&gt;=N55,N57&gt;=N56),N57)))</f>
        <v>0</v>
      </c>
    </row>
    <row r="56" spans="1:17" ht="12.75" x14ac:dyDescent="0.2">
      <c r="A56" s="142" t="str">
        <f>IF($D$9=0,"-",IF($D$8/$D$9=500,200,IF($D$8/$D$9&lt;=1000,200,IF($D$8/$D$9&lt;=2000,500,1000))))</f>
        <v>-</v>
      </c>
      <c r="B56" s="567" t="str">
        <f t="shared" si="5"/>
        <v xml:space="preserve"> </v>
      </c>
      <c r="C56" s="568"/>
      <c r="D56" s="141" t="str">
        <f t="shared" ref="D56:D62" si="11">IF($D$9=0,"-",E56/$D$9)</f>
        <v>-</v>
      </c>
      <c r="E56" s="571"/>
      <c r="F56" s="572"/>
      <c r="G56" s="673"/>
      <c r="H56" s="674"/>
      <c r="I56" s="507" t="str">
        <f t="shared" si="6"/>
        <v xml:space="preserve"> </v>
      </c>
      <c r="J56" s="508"/>
      <c r="K56" s="354">
        <f t="shared" si="3"/>
        <v>0</v>
      </c>
      <c r="L56" s="108">
        <f t="shared" si="7"/>
        <v>1.5</v>
      </c>
      <c r="M56" s="390" t="str">
        <f t="shared" si="4"/>
        <v xml:space="preserve"> </v>
      </c>
      <c r="N56" s="659"/>
      <c r="O56" s="109" t="str">
        <f t="shared" si="8"/>
        <v xml:space="preserve"> </v>
      </c>
      <c r="P56" s="636" t="str">
        <f t="shared" si="9"/>
        <v xml:space="preserve"> </v>
      </c>
      <c r="Q56" s="637">
        <f t="shared" si="10"/>
        <v>0</v>
      </c>
    </row>
    <row r="57" spans="1:17" ht="12.75" x14ac:dyDescent="0.2">
      <c r="A57" s="142" t="str">
        <f>IF($D$9=0,"-",IF($D$8/$D$9=500,300,IF($D$8/$D$9&lt;=1000,500,IF($D$8/$D$9&lt;=2000,1000,2000))))</f>
        <v>-</v>
      </c>
      <c r="B57" s="567" t="str">
        <f t="shared" si="5"/>
        <v xml:space="preserve"> </v>
      </c>
      <c r="C57" s="568"/>
      <c r="D57" s="141" t="str">
        <f t="shared" si="11"/>
        <v>-</v>
      </c>
      <c r="E57" s="571"/>
      <c r="F57" s="572"/>
      <c r="G57" s="673"/>
      <c r="H57" s="674"/>
      <c r="I57" s="507" t="str">
        <f t="shared" si="6"/>
        <v xml:space="preserve"> </v>
      </c>
      <c r="J57" s="508"/>
      <c r="K57" s="354">
        <f t="shared" si="3"/>
        <v>0</v>
      </c>
      <c r="L57" s="108">
        <f t="shared" si="7"/>
        <v>1.5</v>
      </c>
      <c r="M57" s="390" t="str">
        <f t="shared" si="4"/>
        <v xml:space="preserve"> </v>
      </c>
      <c r="N57" s="659"/>
      <c r="O57" s="109" t="str">
        <f t="shared" si="8"/>
        <v xml:space="preserve"> </v>
      </c>
      <c r="P57" s="636" t="str">
        <f t="shared" si="9"/>
        <v xml:space="preserve"> </v>
      </c>
      <c r="Q57" s="637">
        <f t="shared" si="10"/>
        <v>0</v>
      </c>
    </row>
    <row r="58" spans="1:17" ht="12.75" x14ac:dyDescent="0.2">
      <c r="A58" s="142" t="str">
        <f>IF($D$9=0,"-",$D$8/$D$9)</f>
        <v>-</v>
      </c>
      <c r="B58" s="567" t="str">
        <f t="shared" si="5"/>
        <v xml:space="preserve"> </v>
      </c>
      <c r="C58" s="568"/>
      <c r="D58" s="141" t="str">
        <f t="shared" si="11"/>
        <v>-</v>
      </c>
      <c r="E58" s="571"/>
      <c r="F58" s="572"/>
      <c r="G58" s="673"/>
      <c r="H58" s="674"/>
      <c r="I58" s="507" t="str">
        <f t="shared" si="6"/>
        <v xml:space="preserve"> </v>
      </c>
      <c r="J58" s="508"/>
      <c r="K58" s="354">
        <f t="shared" si="3"/>
        <v>0</v>
      </c>
      <c r="L58" s="108">
        <f t="shared" si="7"/>
        <v>1.5</v>
      </c>
      <c r="M58" s="390" t="str">
        <f t="shared" si="4"/>
        <v xml:space="preserve"> </v>
      </c>
      <c r="N58" s="659"/>
      <c r="O58" s="109" t="str">
        <f t="shared" si="8"/>
        <v xml:space="preserve"> </v>
      </c>
      <c r="P58" s="636" t="str">
        <f t="shared" si="9"/>
        <v xml:space="preserve"> </v>
      </c>
      <c r="Q58" s="637">
        <f t="shared" si="10"/>
        <v>0</v>
      </c>
    </row>
    <row r="59" spans="1:17" ht="12.75" x14ac:dyDescent="0.2">
      <c r="A59" s="142" t="str">
        <f>IF($D$9=0,"-",IF($D$8/$D$9=500,300,IF($D$8/$D$9&lt;=1000,500,IF($D$8/$D$9&lt;=2000,1000,2000))))</f>
        <v>-</v>
      </c>
      <c r="B59" s="567" t="str">
        <f t="shared" si="5"/>
        <v xml:space="preserve"> </v>
      </c>
      <c r="C59" s="568"/>
      <c r="D59" s="141" t="str">
        <f t="shared" si="11"/>
        <v>-</v>
      </c>
      <c r="E59" s="585">
        <f>E57</f>
        <v>0</v>
      </c>
      <c r="F59" s="675"/>
      <c r="G59" s="673"/>
      <c r="H59" s="674"/>
      <c r="I59" s="507" t="str">
        <f t="shared" si="6"/>
        <v xml:space="preserve"> </v>
      </c>
      <c r="J59" s="508"/>
      <c r="K59" s="354">
        <f t="shared" si="3"/>
        <v>0</v>
      </c>
      <c r="L59" s="108">
        <f t="shared" si="7"/>
        <v>1.5</v>
      </c>
      <c r="M59" s="390" t="str">
        <f t="shared" si="4"/>
        <v xml:space="preserve"> </v>
      </c>
      <c r="N59" s="659"/>
      <c r="O59" s="109" t="str">
        <f t="shared" si="8"/>
        <v xml:space="preserve"> </v>
      </c>
      <c r="P59" s="636" t="str">
        <f t="shared" si="9"/>
        <v xml:space="preserve"> </v>
      </c>
      <c r="Q59" s="637">
        <f t="shared" si="10"/>
        <v>0</v>
      </c>
    </row>
    <row r="60" spans="1:17" ht="12.75" x14ac:dyDescent="0.2">
      <c r="A60" s="142" t="str">
        <f>IF($D$9=0,"-",IF($D$8/$D$9=500,200,IF($D$8/$D$9&lt;=1000,200,IF($D$8/$D$9&lt;=2000,500,1000))))</f>
        <v>-</v>
      </c>
      <c r="B60" s="567" t="str">
        <f t="shared" si="5"/>
        <v xml:space="preserve"> </v>
      </c>
      <c r="C60" s="568"/>
      <c r="D60" s="141" t="str">
        <f t="shared" si="11"/>
        <v>-</v>
      </c>
      <c r="E60" s="585">
        <f>E56</f>
        <v>0</v>
      </c>
      <c r="F60" s="675"/>
      <c r="G60" s="673"/>
      <c r="H60" s="674"/>
      <c r="I60" s="507" t="str">
        <f t="shared" si="6"/>
        <v xml:space="preserve"> </v>
      </c>
      <c r="J60" s="508"/>
      <c r="K60" s="354">
        <f t="shared" si="3"/>
        <v>0</v>
      </c>
      <c r="L60" s="108">
        <f t="shared" si="7"/>
        <v>1.5</v>
      </c>
      <c r="M60" s="390" t="str">
        <f t="shared" si="4"/>
        <v xml:space="preserve"> </v>
      </c>
      <c r="N60" s="659"/>
      <c r="O60" s="109" t="str">
        <f t="shared" si="8"/>
        <v xml:space="preserve"> </v>
      </c>
      <c r="P60" s="636" t="str">
        <f t="shared" si="9"/>
        <v xml:space="preserve"> </v>
      </c>
      <c r="Q60" s="637">
        <f t="shared" si="10"/>
        <v>0</v>
      </c>
    </row>
    <row r="61" spans="1:17" ht="12.75" x14ac:dyDescent="0.2">
      <c r="A61" s="142" t="str">
        <f>IF($D$9=0,"-",IF($D$8/$D$9=500,100,IF($D$8/$D$9&lt;=1000,100,IF($D$8/$D$9&lt;=2000,200,500))))</f>
        <v>-</v>
      </c>
      <c r="B61" s="567" t="str">
        <f t="shared" si="5"/>
        <v xml:space="preserve"> </v>
      </c>
      <c r="C61" s="568"/>
      <c r="D61" s="141" t="str">
        <f t="shared" si="11"/>
        <v>-</v>
      </c>
      <c r="E61" s="585">
        <f>E55</f>
        <v>0</v>
      </c>
      <c r="F61" s="675"/>
      <c r="G61" s="673"/>
      <c r="H61" s="674"/>
      <c r="I61" s="507" t="str">
        <f t="shared" ref="I61:I62" si="12">IF(G61=0," ",IF($J$18="M",(G61-P61),(G61-E61)))</f>
        <v xml:space="preserve"> </v>
      </c>
      <c r="J61" s="508"/>
      <c r="K61" s="354">
        <f t="shared" si="3"/>
        <v>0</v>
      </c>
      <c r="L61" s="108">
        <f t="shared" si="7"/>
        <v>1.5</v>
      </c>
      <c r="M61" s="390" t="str">
        <f t="shared" si="4"/>
        <v xml:space="preserve"> </v>
      </c>
      <c r="N61" s="659"/>
      <c r="O61" s="109" t="str">
        <f t="shared" si="8"/>
        <v xml:space="preserve"> </v>
      </c>
      <c r="P61" s="636" t="str">
        <f>IF($J$18="M",E61*(1-($K$21-$D$21)/$D$21)," ")</f>
        <v xml:space="preserve"> </v>
      </c>
      <c r="Q61" s="637" t="str">
        <f>IF(AND(N61&gt;=N62,N61&gt;=N63),N61,IF(AND(N62&gt;=N61,N62&gt;=N63),N62,IF(AND(N63&gt;=N61,N63&gt;=N62),N63)))</f>
        <v>Test passed?</v>
      </c>
    </row>
    <row r="62" spans="1:17" ht="12.75" x14ac:dyDescent="0.2">
      <c r="A62" s="143">
        <v>20</v>
      </c>
      <c r="B62" s="567">
        <f>A62*$D$9</f>
        <v>0</v>
      </c>
      <c r="C62" s="568"/>
      <c r="D62" s="141" t="str">
        <f t="shared" si="11"/>
        <v>-</v>
      </c>
      <c r="E62" s="585">
        <f>E54</f>
        <v>0</v>
      </c>
      <c r="F62" s="675"/>
      <c r="G62" s="673"/>
      <c r="H62" s="674"/>
      <c r="I62" s="507" t="str">
        <f t="shared" si="12"/>
        <v xml:space="preserve"> </v>
      </c>
      <c r="J62" s="508"/>
      <c r="K62" s="354">
        <f t="shared" si="3"/>
        <v>0</v>
      </c>
      <c r="L62" s="108">
        <f t="shared" si="7"/>
        <v>1.5</v>
      </c>
      <c r="M62" s="390" t="str">
        <f t="shared" si="4"/>
        <v xml:space="preserve"> </v>
      </c>
      <c r="N62" s="659"/>
      <c r="O62" s="109" t="str">
        <f t="shared" si="8"/>
        <v xml:space="preserve"> </v>
      </c>
      <c r="P62" s="636" t="str">
        <f t="shared" ref="P62" si="13">IF($J$18="M",E62*(1-($K$21-$D$21)/$D$21)," ")</f>
        <v xml:space="preserve"> </v>
      </c>
      <c r="Q62" s="637" t="str">
        <f t="shared" ref="Q62" si="14">IF(AND(N62&gt;=N63,N62&gt;=N64),N62,IF(AND(N63&gt;=N62,N63&gt;=N64),N63,IF(AND(N64&gt;=N62,N64&gt;=N63),N64)))</f>
        <v>Test passed?</v>
      </c>
    </row>
    <row r="63" spans="1:17" ht="12.75" x14ac:dyDescent="0.2">
      <c r="A63" s="144"/>
      <c r="B63" s="130"/>
      <c r="C63" s="131"/>
      <c r="D63" s="76"/>
      <c r="E63" s="76"/>
      <c r="F63" s="76"/>
      <c r="G63" s="76"/>
      <c r="H63" s="76"/>
      <c r="I63" s="76"/>
      <c r="J63" s="76"/>
      <c r="K63" s="340"/>
      <c r="L63" s="340"/>
      <c r="N63" s="339" t="str">
        <f>IF($D$13="English","Test passed?","Test bestanden?")</f>
        <v>Test passed?</v>
      </c>
      <c r="O63" s="109" t="str">
        <f>IF(AND(O54="Y",O55= "Y", O56="Y",O57="Y",O58="Y",O59="Y",O60="Y",O61="Y",O62="Y"),"Y","N")</f>
        <v>N</v>
      </c>
      <c r="P63" s="76"/>
      <c r="Q63" s="76"/>
    </row>
    <row r="64" spans="1:17" ht="12.75" x14ac:dyDescent="0.2">
      <c r="A64" s="145"/>
      <c r="B64" s="130"/>
      <c r="C64" s="131"/>
      <c r="D64" s="76"/>
      <c r="E64" s="76"/>
      <c r="F64" s="76"/>
      <c r="G64" s="76"/>
      <c r="H64" s="76"/>
      <c r="I64" s="76"/>
      <c r="J64" s="76"/>
      <c r="K64" s="114"/>
      <c r="L64" s="114"/>
      <c r="M64" s="76"/>
      <c r="N64" s="76"/>
      <c r="O64" s="113"/>
      <c r="P64" s="76"/>
      <c r="Q64" s="76"/>
    </row>
    <row r="65" spans="1:17" x14ac:dyDescent="0.2">
      <c r="A65" s="473" t="str">
        <f>IF($D$13="English","If the maximum calculated error in Weighing Test is less or equal to 0,5e, no additional Tare Test has to be performed. ","Wenn der kalkulierte maximale Fehler im Linearitätstest kleiner oder gleich 0,5e ist, muss kein zusätzlich Tara Test durchgeführt werden. ")</f>
        <v xml:space="preserve">If the maximum calculated error in Weighing Test is less or equal to 0,5e, no additional Tare Test has to be performed. </v>
      </c>
      <c r="B65" s="474"/>
      <c r="C65" s="474"/>
      <c r="D65" s="474"/>
      <c r="E65" s="474"/>
      <c r="F65" s="474"/>
      <c r="G65" s="474"/>
      <c r="H65" s="474"/>
      <c r="I65" s="474"/>
      <c r="J65" s="474"/>
      <c r="K65" s="474"/>
      <c r="L65" s="474"/>
      <c r="M65" s="474"/>
      <c r="N65" s="474"/>
      <c r="O65" s="474"/>
      <c r="P65" s="474"/>
      <c r="Q65" s="76"/>
    </row>
    <row r="66" spans="1:17" x14ac:dyDescent="0.2">
      <c r="A66" s="474"/>
      <c r="B66" s="474"/>
      <c r="C66" s="474"/>
      <c r="D66" s="474"/>
      <c r="E66" s="474"/>
      <c r="F66" s="474"/>
      <c r="G66" s="474"/>
      <c r="H66" s="474"/>
      <c r="I66" s="474"/>
      <c r="J66" s="474"/>
      <c r="K66" s="474"/>
      <c r="L66" s="474"/>
      <c r="M66" s="474"/>
      <c r="N66" s="474"/>
      <c r="O66" s="474"/>
      <c r="P66" s="474"/>
      <c r="Q66" s="76"/>
    </row>
    <row r="67" spans="1:17" ht="12.75" x14ac:dyDescent="0.2">
      <c r="A67" s="145" t="str">
        <f>IF($D$13="English","Does Test 5 have to be performed? ","Muss Test 5 durchgeführt werden? ")</f>
        <v xml:space="preserve">Does Test 5 have to be performed? </v>
      </c>
      <c r="B67" s="148"/>
      <c r="C67" s="148"/>
      <c r="D67" s="148"/>
      <c r="E67" s="148"/>
      <c r="F67" s="109" t="e">
        <f>IF(AND(ABS(M54)&lt;=0.5*$D$9,ABS(M55)&lt;=0.5*$D$9,ABS(M56)&lt;=0.5*$D$9,ABS(M57)&lt;=0.5*$D$9,ABS(M58)&lt;=0.5*$D$9,ABS(M59)&lt;=0.5*$D$9,ABS(M60)&lt;=0.5*$D$9,ABS(M61)&lt;=0.5*$D$9,ABS(M62)&lt;=0.5*$D$9),"N","Y")</f>
        <v>#VALUE!</v>
      </c>
      <c r="G67" s="148"/>
      <c r="H67" s="148"/>
      <c r="I67" s="148"/>
      <c r="J67" s="148"/>
      <c r="K67" s="148"/>
      <c r="L67" s="148"/>
      <c r="M67" s="148"/>
      <c r="N67" s="148"/>
      <c r="O67" s="148"/>
      <c r="P67" s="148"/>
      <c r="Q67" s="76"/>
    </row>
    <row r="68" spans="1:17" ht="12.75" x14ac:dyDescent="0.2">
      <c r="A68" s="145"/>
      <c r="B68" s="148"/>
      <c r="C68" s="148"/>
      <c r="D68" s="148"/>
      <c r="E68" s="148"/>
      <c r="F68" s="148"/>
      <c r="G68" s="148"/>
      <c r="H68" s="148"/>
      <c r="I68" s="148"/>
      <c r="J68" s="148"/>
      <c r="K68" s="148"/>
      <c r="L68" s="148"/>
      <c r="M68" s="148"/>
      <c r="N68" s="148"/>
      <c r="O68" s="148"/>
      <c r="P68" s="148"/>
      <c r="Q68" s="76"/>
    </row>
    <row r="69" spans="1:17" ht="12.75" x14ac:dyDescent="0.2">
      <c r="A69" s="148"/>
      <c r="B69" s="148"/>
      <c r="C69" s="148"/>
      <c r="D69" s="148"/>
      <c r="E69" s="148"/>
      <c r="F69" s="148"/>
      <c r="G69" s="148"/>
      <c r="H69" s="148"/>
      <c r="I69" s="148"/>
      <c r="J69" s="148"/>
      <c r="K69" s="148"/>
      <c r="L69" s="148"/>
      <c r="M69" s="148"/>
      <c r="N69" s="148"/>
      <c r="O69" s="148"/>
      <c r="P69" s="148"/>
      <c r="Q69" s="76"/>
    </row>
    <row r="70" spans="1:17" ht="12.75" x14ac:dyDescent="0.2">
      <c r="A70" s="94" t="str">
        <f>IF($D$13="English","5.  Tare (Weighing Test) - Indicator in hi-res mode:","5. Tara (Richtigkeitsprüfung) - Indikator in Hi-Res-Modus:")</f>
        <v>5.  Tare (Weighing Test) - Indicator in hi-res mode:</v>
      </c>
      <c r="B70" s="345"/>
      <c r="C70" s="345"/>
      <c r="D70" s="345"/>
      <c r="E70" s="345"/>
      <c r="F70" s="345"/>
      <c r="G70" s="345"/>
      <c r="H70" s="76" t="str">
        <f>IF($D$13="English","accordance to EN45501-2015, A.4.6.1","gemäß EN45501-2015, A.4.6.1")</f>
        <v>accordance to EN45501-2015, A.4.6.1</v>
      </c>
      <c r="I70" s="345"/>
      <c r="J70" s="345"/>
      <c r="K70" s="345"/>
      <c r="L70" s="345"/>
      <c r="M70" s="345"/>
      <c r="N70" s="345"/>
      <c r="O70" s="345"/>
      <c r="P70" s="345"/>
      <c r="Q70" s="76"/>
    </row>
    <row r="71" spans="1:17" x14ac:dyDescent="0.2">
      <c r="A71" s="475" t="str">
        <f>IF($D$13="English","Tare a load between 1/3 Max and 2/3 Max and test up to Max.at 5 load points. Please test at the loads where mpe changes.","Last zwischen 1/3 und 2/3 Max tarieren und bis zur Maximallast bei 5 Lastpunkten prüfen. Bei den Lasten, bei denen sich mpe ändert, muss geprüft werden. ")</f>
        <v>Tare a load between 1/3 Max and 2/3 Max and test up to Max.at 5 load points. Please test at the loads where mpe changes.</v>
      </c>
      <c r="B71" s="627"/>
      <c r="C71" s="627"/>
      <c r="D71" s="627"/>
      <c r="E71" s="627"/>
      <c r="F71" s="627"/>
      <c r="G71" s="627"/>
      <c r="H71" s="627"/>
      <c r="I71" s="627"/>
      <c r="J71" s="627"/>
      <c r="K71" s="627"/>
      <c r="L71" s="627"/>
      <c r="M71" s="627"/>
      <c r="N71" s="627"/>
      <c r="O71" s="627"/>
      <c r="P71" s="627"/>
      <c r="Q71" s="76"/>
    </row>
    <row r="72" spans="1:17" x14ac:dyDescent="0.2">
      <c r="A72" s="627"/>
      <c r="B72" s="627"/>
      <c r="C72" s="627"/>
      <c r="D72" s="627"/>
      <c r="E72" s="627"/>
      <c r="F72" s="627"/>
      <c r="G72" s="627"/>
      <c r="H72" s="627"/>
      <c r="I72" s="627"/>
      <c r="J72" s="627"/>
      <c r="K72" s="627"/>
      <c r="L72" s="627"/>
      <c r="M72" s="627"/>
      <c r="N72" s="627"/>
      <c r="O72" s="627"/>
      <c r="P72" s="627"/>
      <c r="Q72" s="76"/>
    </row>
    <row r="73" spans="1:17" ht="12.75" x14ac:dyDescent="0.2">
      <c r="A73" s="94" t="str">
        <f>IF($D$13="English","Tared load:","Tarierte Last:")</f>
        <v>Tared load:</v>
      </c>
      <c r="B73" s="78"/>
      <c r="C73" s="543"/>
      <c r="D73" s="544"/>
      <c r="E73" s="76" t="s">
        <v>2</v>
      </c>
      <c r="F73" s="76"/>
      <c r="G73" s="99"/>
      <c r="H73" s="98"/>
      <c r="I73" s="114"/>
      <c r="J73" s="132"/>
      <c r="K73" s="76"/>
      <c r="L73" s="76"/>
      <c r="M73" s="76"/>
      <c r="N73" s="76"/>
      <c r="O73" s="76"/>
      <c r="P73" s="76"/>
      <c r="Q73" s="76"/>
    </row>
    <row r="74" spans="1:17" ht="12.75" x14ac:dyDescent="0.2">
      <c r="A74" s="450" t="s">
        <v>0</v>
      </c>
      <c r="B74" s="478"/>
      <c r="C74" s="479"/>
      <c r="D74" s="333" t="s">
        <v>84</v>
      </c>
      <c r="E74" s="450" t="s">
        <v>7</v>
      </c>
      <c r="F74" s="498"/>
      <c r="G74" s="450" t="s">
        <v>89</v>
      </c>
      <c r="H74" s="426"/>
      <c r="I74" s="334" t="s">
        <v>1</v>
      </c>
      <c r="J74" s="335"/>
      <c r="K74" s="446" t="s">
        <v>90</v>
      </c>
      <c r="L74" s="447"/>
      <c r="M74" s="448"/>
      <c r="N74" s="102" t="s">
        <v>9</v>
      </c>
      <c r="O74" s="660" t="str">
        <f>IF($J$18="M","L calc"," ")</f>
        <v xml:space="preserve"> </v>
      </c>
      <c r="P74" s="661">
        <f>IF(AND(M74&gt;=M75,M74&gt;=M76),M74,IF(AND(M75&gt;=M74,M75&gt;=M76),M75,IF(AND(M76&gt;=M74,M76&gt;=M75),M76)))</f>
        <v>0</v>
      </c>
      <c r="Q74" s="76"/>
    </row>
    <row r="75" spans="1:17" ht="12.75" x14ac:dyDescent="0.2">
      <c r="A75" s="505" t="s">
        <v>2</v>
      </c>
      <c r="B75" s="480"/>
      <c r="C75" s="449"/>
      <c r="D75" s="150"/>
      <c r="E75" s="450" t="s">
        <v>2</v>
      </c>
      <c r="F75" s="426"/>
      <c r="G75" s="506" t="s">
        <v>2</v>
      </c>
      <c r="H75" s="426"/>
      <c r="I75" s="337" t="s">
        <v>2</v>
      </c>
      <c r="J75" s="337" t="s">
        <v>3</v>
      </c>
      <c r="K75" s="390" t="s">
        <v>2</v>
      </c>
      <c r="L75" s="451"/>
      <c r="M75" s="451"/>
      <c r="N75" s="102" t="s">
        <v>16</v>
      </c>
      <c r="O75" s="660" t="str">
        <f>IF($J$18="M","[kg]"," ")</f>
        <v xml:space="preserve"> </v>
      </c>
      <c r="P75" s="661">
        <f>IF(AND(M75&gt;=M76,M75&gt;=M77),M75,IF(AND(M76&gt;=M75,M76&gt;=M77),M76,IF(AND(M77&gt;=M75,M77&gt;=M76),M77)))</f>
        <v>0</v>
      </c>
      <c r="Q75" s="76"/>
    </row>
    <row r="76" spans="1:17" ht="12.75" x14ac:dyDescent="0.2">
      <c r="A76" s="612"/>
      <c r="B76" s="676"/>
      <c r="C76" s="613"/>
      <c r="D76" s="150" t="str">
        <f t="shared" ref="D76:D84" si="15">IF($D$9=0," ",A76/$D$9)</f>
        <v xml:space="preserve"> </v>
      </c>
      <c r="E76" s="677"/>
      <c r="F76" s="678"/>
      <c r="G76" s="507" t="str">
        <f>IF(E76=0," ",IF($J$18="M",(E76-O76),(E76-A76)))</f>
        <v xml:space="preserve"> </v>
      </c>
      <c r="H76" s="508"/>
      <c r="I76" s="349" t="str">
        <f t="shared" ref="I76:I84" si="16">IF($D$8=0," ",J76*$D$9)</f>
        <v xml:space="preserve"> </v>
      </c>
      <c r="J76" s="152">
        <f t="shared" ref="J76:J84" si="17">IF(D76=0,0,IF(D76&lt;=500,0.5,(IF(D76&lt;=2000,1,IF(D76&gt;2000,1.5," ")))))</f>
        <v>1.5</v>
      </c>
      <c r="K76" s="507" t="str">
        <f>IF(E76=0," ",IF($E$47=" "," ",ROUND(G76-$E$47,3)))</f>
        <v xml:space="preserve"> </v>
      </c>
      <c r="L76" s="580"/>
      <c r="M76" s="525"/>
      <c r="N76" s="109" t="str">
        <f t="shared" ref="N76:N84" si="18">IF(K76=" "," ",IF(ABS(K76)&lt;=I76,"Y","N"))</f>
        <v xml:space="preserve"> </v>
      </c>
      <c r="O76" s="636" t="str">
        <f>IF($J$18="M",A76*(1-($K$21-$D$21)/$D$21)," ")</f>
        <v xml:space="preserve"> </v>
      </c>
      <c r="P76" s="637">
        <f>IF(AND(M76&gt;=M77,M76&gt;=M78),M76,IF(AND(M77&gt;=M76,M77&gt;=M78),M77,IF(AND(M78&gt;=M76,M78&gt;=M77),M78)))</f>
        <v>0</v>
      </c>
      <c r="Q76" s="76"/>
    </row>
    <row r="77" spans="1:17" ht="12.75" x14ac:dyDescent="0.2">
      <c r="A77" s="612"/>
      <c r="B77" s="676"/>
      <c r="C77" s="613"/>
      <c r="D77" s="150" t="str">
        <f t="shared" si="15"/>
        <v xml:space="preserve"> </v>
      </c>
      <c r="E77" s="677"/>
      <c r="F77" s="678"/>
      <c r="G77" s="507" t="str">
        <f t="shared" ref="G77:G84" si="19">IF(E77=0," ",IF($J$18="M",(E77-O77),(E77-A77)))</f>
        <v xml:space="preserve"> </v>
      </c>
      <c r="H77" s="508"/>
      <c r="I77" s="349" t="str">
        <f t="shared" si="16"/>
        <v xml:space="preserve"> </v>
      </c>
      <c r="J77" s="152">
        <f t="shared" si="17"/>
        <v>1.5</v>
      </c>
      <c r="K77" s="507" t="str">
        <f t="shared" ref="K77:K84" si="20">IF(E77=0," ",IF($E$47=" "," ",ROUND(G77-$E$47,3)))</f>
        <v xml:space="preserve"> </v>
      </c>
      <c r="L77" s="580"/>
      <c r="M77" s="525"/>
      <c r="N77" s="109" t="str">
        <f t="shared" si="18"/>
        <v xml:space="preserve"> </v>
      </c>
      <c r="O77" s="636" t="str">
        <f t="shared" ref="O77:O84" si="21">IF($J$18="M",A77*(1-($K$21-$D$21)/$D$21)," ")</f>
        <v xml:space="preserve"> </v>
      </c>
      <c r="P77" s="637">
        <f t="shared" ref="P77:P84" si="22">IF(AND(M77&gt;=M78,M77&gt;=M79),M77,IF(AND(M78&gt;=M77,M78&gt;=M79),M78,IF(AND(M79&gt;=M77,M79&gt;=M78),M79)))</f>
        <v>0</v>
      </c>
      <c r="Q77" s="76"/>
    </row>
    <row r="78" spans="1:17" ht="12.75" x14ac:dyDescent="0.2">
      <c r="A78" s="612"/>
      <c r="B78" s="676"/>
      <c r="C78" s="613"/>
      <c r="D78" s="150" t="str">
        <f t="shared" si="15"/>
        <v xml:space="preserve"> </v>
      </c>
      <c r="E78" s="677"/>
      <c r="F78" s="678"/>
      <c r="G78" s="507" t="str">
        <f t="shared" si="19"/>
        <v xml:space="preserve"> </v>
      </c>
      <c r="H78" s="508"/>
      <c r="I78" s="349" t="str">
        <f t="shared" si="16"/>
        <v xml:space="preserve"> </v>
      </c>
      <c r="J78" s="152">
        <f t="shared" si="17"/>
        <v>1.5</v>
      </c>
      <c r="K78" s="507" t="str">
        <f t="shared" si="20"/>
        <v xml:space="preserve"> </v>
      </c>
      <c r="L78" s="580"/>
      <c r="M78" s="525"/>
      <c r="N78" s="109" t="str">
        <f t="shared" si="18"/>
        <v xml:space="preserve"> </v>
      </c>
      <c r="O78" s="636" t="str">
        <f t="shared" si="21"/>
        <v xml:space="preserve"> </v>
      </c>
      <c r="P78" s="637">
        <f t="shared" si="22"/>
        <v>0</v>
      </c>
      <c r="Q78" s="76"/>
    </row>
    <row r="79" spans="1:17" ht="12.75" x14ac:dyDescent="0.2">
      <c r="A79" s="612"/>
      <c r="B79" s="676"/>
      <c r="C79" s="613"/>
      <c r="D79" s="150" t="str">
        <f t="shared" si="15"/>
        <v xml:space="preserve"> </v>
      </c>
      <c r="E79" s="677"/>
      <c r="F79" s="678"/>
      <c r="G79" s="507" t="str">
        <f t="shared" si="19"/>
        <v xml:space="preserve"> </v>
      </c>
      <c r="H79" s="508"/>
      <c r="I79" s="349" t="str">
        <f t="shared" si="16"/>
        <v xml:space="preserve"> </v>
      </c>
      <c r="J79" s="152">
        <f t="shared" si="17"/>
        <v>1.5</v>
      </c>
      <c r="K79" s="507" t="str">
        <f t="shared" si="20"/>
        <v xml:space="preserve"> </v>
      </c>
      <c r="L79" s="580"/>
      <c r="M79" s="525"/>
      <c r="N79" s="109" t="str">
        <f t="shared" si="18"/>
        <v xml:space="preserve"> </v>
      </c>
      <c r="O79" s="636" t="str">
        <f t="shared" si="21"/>
        <v xml:space="preserve"> </v>
      </c>
      <c r="P79" s="637">
        <f t="shared" si="22"/>
        <v>0</v>
      </c>
      <c r="Q79" s="76"/>
    </row>
    <row r="80" spans="1:17" ht="12.75" x14ac:dyDescent="0.2">
      <c r="A80" s="612"/>
      <c r="B80" s="676"/>
      <c r="C80" s="613"/>
      <c r="D80" s="150" t="str">
        <f t="shared" si="15"/>
        <v xml:space="preserve"> </v>
      </c>
      <c r="E80" s="677"/>
      <c r="F80" s="678"/>
      <c r="G80" s="507" t="str">
        <f t="shared" si="19"/>
        <v xml:space="preserve"> </v>
      </c>
      <c r="H80" s="508"/>
      <c r="I80" s="349" t="str">
        <f t="shared" si="16"/>
        <v xml:space="preserve"> </v>
      </c>
      <c r="J80" s="152">
        <f t="shared" si="17"/>
        <v>1.5</v>
      </c>
      <c r="K80" s="507" t="str">
        <f t="shared" si="20"/>
        <v xml:space="preserve"> </v>
      </c>
      <c r="L80" s="580"/>
      <c r="M80" s="525"/>
      <c r="N80" s="109" t="str">
        <f t="shared" si="18"/>
        <v xml:space="preserve"> </v>
      </c>
      <c r="O80" s="636" t="str">
        <f t="shared" si="21"/>
        <v xml:space="preserve"> </v>
      </c>
      <c r="P80" s="637">
        <f t="shared" si="22"/>
        <v>0</v>
      </c>
      <c r="Q80" s="76"/>
    </row>
    <row r="81" spans="1:18" ht="12.75" x14ac:dyDescent="0.2">
      <c r="A81" s="679">
        <f>A79</f>
        <v>0</v>
      </c>
      <c r="B81" s="680"/>
      <c r="C81" s="681"/>
      <c r="D81" s="150" t="str">
        <f t="shared" si="15"/>
        <v xml:space="preserve"> </v>
      </c>
      <c r="E81" s="677"/>
      <c r="F81" s="678"/>
      <c r="G81" s="507" t="str">
        <f t="shared" si="19"/>
        <v xml:space="preserve"> </v>
      </c>
      <c r="H81" s="508"/>
      <c r="I81" s="349" t="str">
        <f t="shared" si="16"/>
        <v xml:space="preserve"> </v>
      </c>
      <c r="J81" s="152">
        <f t="shared" si="17"/>
        <v>1.5</v>
      </c>
      <c r="K81" s="507" t="str">
        <f t="shared" si="20"/>
        <v xml:space="preserve"> </v>
      </c>
      <c r="L81" s="580"/>
      <c r="M81" s="525"/>
      <c r="N81" s="109" t="str">
        <f t="shared" si="18"/>
        <v xml:space="preserve"> </v>
      </c>
      <c r="O81" s="636" t="str">
        <f t="shared" si="21"/>
        <v xml:space="preserve"> </v>
      </c>
      <c r="P81" s="637">
        <f t="shared" si="22"/>
        <v>0</v>
      </c>
      <c r="Q81" s="136"/>
      <c r="R81" s="15"/>
    </row>
    <row r="82" spans="1:18" ht="12.75" x14ac:dyDescent="0.2">
      <c r="A82" s="679">
        <f>A78</f>
        <v>0</v>
      </c>
      <c r="B82" s="680"/>
      <c r="C82" s="681"/>
      <c r="D82" s="150" t="str">
        <f t="shared" si="15"/>
        <v xml:space="preserve"> </v>
      </c>
      <c r="E82" s="677"/>
      <c r="F82" s="678"/>
      <c r="G82" s="507" t="str">
        <f t="shared" si="19"/>
        <v xml:space="preserve"> </v>
      </c>
      <c r="H82" s="508"/>
      <c r="I82" s="349" t="str">
        <f t="shared" si="16"/>
        <v xml:space="preserve"> </v>
      </c>
      <c r="J82" s="152">
        <f t="shared" si="17"/>
        <v>1.5</v>
      </c>
      <c r="K82" s="507" t="str">
        <f t="shared" si="20"/>
        <v xml:space="preserve"> </v>
      </c>
      <c r="L82" s="580"/>
      <c r="M82" s="525"/>
      <c r="N82" s="109" t="str">
        <f t="shared" si="18"/>
        <v xml:space="preserve"> </v>
      </c>
      <c r="O82" s="636" t="str">
        <f t="shared" si="21"/>
        <v xml:space="preserve"> </v>
      </c>
      <c r="P82" s="637">
        <f t="shared" si="22"/>
        <v>0</v>
      </c>
      <c r="Q82" s="136"/>
      <c r="R82" s="15"/>
    </row>
    <row r="83" spans="1:18" ht="12.75" x14ac:dyDescent="0.2">
      <c r="A83" s="679">
        <f>A77</f>
        <v>0</v>
      </c>
      <c r="B83" s="680"/>
      <c r="C83" s="681"/>
      <c r="D83" s="150" t="str">
        <f t="shared" si="15"/>
        <v xml:space="preserve"> </v>
      </c>
      <c r="E83" s="677"/>
      <c r="F83" s="678"/>
      <c r="G83" s="507" t="str">
        <f t="shared" si="19"/>
        <v xml:space="preserve"> </v>
      </c>
      <c r="H83" s="508"/>
      <c r="I83" s="349" t="str">
        <f t="shared" si="16"/>
        <v xml:space="preserve"> </v>
      </c>
      <c r="J83" s="152">
        <f t="shared" si="17"/>
        <v>1.5</v>
      </c>
      <c r="K83" s="507" t="str">
        <f t="shared" si="20"/>
        <v xml:space="preserve"> </v>
      </c>
      <c r="L83" s="580"/>
      <c r="M83" s="525"/>
      <c r="N83" s="109" t="str">
        <f t="shared" si="18"/>
        <v xml:space="preserve"> </v>
      </c>
      <c r="O83" s="636" t="str">
        <f t="shared" si="21"/>
        <v xml:space="preserve"> </v>
      </c>
      <c r="P83" s="637" t="str">
        <f t="shared" si="22"/>
        <v>Test passed?</v>
      </c>
      <c r="Q83" s="136"/>
      <c r="R83" s="15"/>
    </row>
    <row r="84" spans="1:18" ht="12.75" x14ac:dyDescent="0.2">
      <c r="A84" s="679">
        <f>A76</f>
        <v>0</v>
      </c>
      <c r="B84" s="680"/>
      <c r="C84" s="681"/>
      <c r="D84" s="150" t="str">
        <f t="shared" si="15"/>
        <v xml:space="preserve"> </v>
      </c>
      <c r="E84" s="677"/>
      <c r="F84" s="678"/>
      <c r="G84" s="507" t="str">
        <f t="shared" si="19"/>
        <v xml:space="preserve"> </v>
      </c>
      <c r="H84" s="508"/>
      <c r="I84" s="349" t="str">
        <f t="shared" si="16"/>
        <v xml:space="preserve"> </v>
      </c>
      <c r="J84" s="152">
        <f t="shared" si="17"/>
        <v>1.5</v>
      </c>
      <c r="K84" s="507" t="str">
        <f t="shared" si="20"/>
        <v xml:space="preserve"> </v>
      </c>
      <c r="L84" s="580"/>
      <c r="M84" s="525"/>
      <c r="N84" s="109" t="str">
        <f t="shared" si="18"/>
        <v xml:space="preserve"> </v>
      </c>
      <c r="O84" s="636" t="str">
        <f t="shared" si="21"/>
        <v xml:space="preserve"> </v>
      </c>
      <c r="P84" s="637" t="str">
        <f t="shared" si="22"/>
        <v>Test passed?</v>
      </c>
      <c r="Q84" s="136"/>
      <c r="R84" s="15"/>
    </row>
    <row r="85" spans="1:18" ht="12.75" x14ac:dyDescent="0.2">
      <c r="A85" s="76"/>
      <c r="B85" s="87"/>
      <c r="C85" s="88"/>
      <c r="D85" s="76"/>
      <c r="E85" s="76"/>
      <c r="F85" s="76"/>
      <c r="G85" s="78"/>
      <c r="H85" s="78"/>
      <c r="I85" s="76"/>
      <c r="J85" s="76"/>
      <c r="K85" s="76"/>
      <c r="L85" s="79"/>
      <c r="M85" s="77" t="str">
        <f>IF($D$13="English","Test passed?","Test bestanden?")</f>
        <v>Test passed?</v>
      </c>
      <c r="N85" s="109" t="str">
        <f>IF(AND(N76="Y",N77="Y",N78="Y",N79="Y",N80="Y",N81="Y",N82="Y",N83="Y",N84="Y"),"Y","N")</f>
        <v>N</v>
      </c>
      <c r="O85" s="136"/>
      <c r="P85" s="76"/>
      <c r="Q85" s="76"/>
    </row>
    <row r="86" spans="1:18" ht="12.75" x14ac:dyDescent="0.2">
      <c r="A86" s="344"/>
      <c r="B86" s="345"/>
      <c r="C86" s="345"/>
      <c r="D86" s="345"/>
      <c r="E86" s="345"/>
      <c r="F86" s="345"/>
      <c r="G86" s="345"/>
      <c r="H86" s="345"/>
      <c r="I86" s="345"/>
      <c r="J86" s="345"/>
      <c r="K86" s="345"/>
      <c r="L86" s="345"/>
      <c r="M86" s="345"/>
      <c r="N86" s="345"/>
      <c r="O86" s="345"/>
      <c r="P86" s="345"/>
      <c r="Q86" s="76"/>
    </row>
    <row r="87" spans="1:18" ht="12" customHeight="1" x14ac:dyDescent="0.2">
      <c r="A87" s="94" t="str">
        <f>IF($D$13="English","6.  Eccentricity Test (Indicator in hi-res mode)","6.  Prüfung bei Außermittiger Belastung (Indicator in hi-res mode)")</f>
        <v>6.  Eccentricity Test (Indicator in hi-res mode)</v>
      </c>
      <c r="B87" s="76"/>
      <c r="C87" s="77"/>
      <c r="D87" s="95"/>
      <c r="E87" s="96"/>
      <c r="F87" s="97"/>
      <c r="G87" s="76"/>
      <c r="H87" s="76" t="str">
        <f>IF($D$13="English","accordance to EN45501-2015, A.4.7","gemäß EN45501-2015, A.4.7")</f>
        <v>accordance to EN45501-2015, A.4.7</v>
      </c>
      <c r="I87" s="76"/>
      <c r="J87" s="76"/>
      <c r="K87" s="99"/>
      <c r="L87" s="99"/>
      <c r="M87" s="99"/>
      <c r="N87" s="76"/>
      <c r="O87" s="76"/>
      <c r="P87" s="76"/>
      <c r="Q87" s="76"/>
    </row>
    <row r="88" spans="1:18" ht="15" customHeight="1" x14ac:dyDescent="0.2">
      <c r="A88" s="125"/>
      <c r="B88" s="94" t="str">
        <f>IF($D$13="English","Load position","Belastungsort")</f>
        <v>Load position</v>
      </c>
      <c r="C88" s="76"/>
      <c r="D88" s="76"/>
      <c r="E88" s="76"/>
      <c r="F88" s="76"/>
      <c r="G88" s="76"/>
      <c r="H88" s="76"/>
      <c r="I88" s="98"/>
      <c r="J88" s="76"/>
      <c r="K88" s="76"/>
      <c r="L88" s="76"/>
      <c r="M88" s="76"/>
      <c r="N88" s="76"/>
      <c r="O88" s="76"/>
      <c r="P88" s="76"/>
      <c r="Q88" s="124"/>
    </row>
    <row r="89" spans="1:18" ht="12.75" x14ac:dyDescent="0.2">
      <c r="A89" s="125"/>
      <c r="B89" s="153">
        <v>1</v>
      </c>
      <c r="C89" s="154"/>
      <c r="D89" s="155">
        <f>IF($Q$94="Y",2,4)</f>
        <v>4</v>
      </c>
      <c r="E89" s="156"/>
      <c r="F89" s="155" t="str">
        <f>IF(AND($G$94=4,Q94="N")," ",IF($Q$94="Y",3,5))</f>
        <v xml:space="preserve"> </v>
      </c>
      <c r="G89" s="154"/>
      <c r="H89" s="155" t="str">
        <f>IF(AND(OR($G$94=4,$G$94=6),Q94="N")," ",IF($Q$94="Y",4,8))</f>
        <v xml:space="preserve"> </v>
      </c>
      <c r="I89" s="154"/>
      <c r="J89" s="155" t="str">
        <f>IF(AND(OR($G$94=4,$G$94=6,$G$94=8),$Q$94="N")," ",IF($Q$94="Y"," ",9))</f>
        <v xml:space="preserve"> </v>
      </c>
      <c r="K89" s="154"/>
      <c r="L89" s="351"/>
      <c r="M89" s="351"/>
      <c r="N89" s="351"/>
      <c r="O89" s="76"/>
      <c r="P89" s="76"/>
      <c r="Q89" s="158" t="s">
        <v>13</v>
      </c>
    </row>
    <row r="90" spans="1:18" x14ac:dyDescent="0.2">
      <c r="A90" s="125"/>
      <c r="B90" s="159"/>
      <c r="C90" s="160"/>
      <c r="D90" s="161"/>
      <c r="E90" s="161"/>
      <c r="F90" s="162"/>
      <c r="G90" s="160"/>
      <c r="H90" s="161"/>
      <c r="I90" s="160"/>
      <c r="J90" s="159"/>
      <c r="K90" s="160"/>
      <c r="L90" s="76"/>
      <c r="M90" s="76"/>
      <c r="N90" s="76"/>
      <c r="O90" s="76"/>
      <c r="P90" s="76"/>
      <c r="Q90" s="76"/>
    </row>
    <row r="91" spans="1:18" x14ac:dyDescent="0.2">
      <c r="A91" s="125"/>
      <c r="B91" s="153">
        <f>IF($Q$94="Y"," ",2)</f>
        <v>2</v>
      </c>
      <c r="C91" s="163" t="s">
        <v>12</v>
      </c>
      <c r="D91" s="153">
        <f>IF($Q$94="Y"," ",3)</f>
        <v>3</v>
      </c>
      <c r="E91" s="156"/>
      <c r="F91" s="155" t="str">
        <f>IF($G$94=4," ",IF($Q$94="Y"," ",6))</f>
        <v xml:space="preserve"> </v>
      </c>
      <c r="G91" s="164"/>
      <c r="H91" s="155" t="str">
        <f>IF(OR($G$94=4,$G$94=6)," ",IF($Q$94="Y"," ",7))</f>
        <v xml:space="preserve"> </v>
      </c>
      <c r="I91" s="164"/>
      <c r="J91" s="155" t="str">
        <f>IF(AND(OR($G$94=4,$G$94=6,$G$94=8),$Q$94="N")," ",IF($Q$94="Y"," ",10))</f>
        <v xml:space="preserve"> </v>
      </c>
      <c r="K91" s="154"/>
      <c r="L91" s="76"/>
      <c r="M91" s="76"/>
      <c r="N91" s="76"/>
      <c r="O91" s="76"/>
      <c r="P91" s="76"/>
      <c r="Q91" s="76"/>
    </row>
    <row r="92" spans="1:18" ht="12" customHeight="1" x14ac:dyDescent="0.2">
      <c r="A92" s="125"/>
      <c r="B92" s="159"/>
      <c r="C92" s="160"/>
      <c r="D92" s="161"/>
      <c r="E92" s="165"/>
      <c r="F92" s="161"/>
      <c r="G92" s="160"/>
      <c r="H92" s="161"/>
      <c r="I92" s="160"/>
      <c r="J92" s="159"/>
      <c r="K92" s="160"/>
      <c r="L92" s="76"/>
      <c r="M92" s="76"/>
      <c r="N92" s="76"/>
      <c r="O92" s="76"/>
      <c r="P92" s="76"/>
      <c r="Q92" s="76"/>
    </row>
    <row r="93" spans="1:18" ht="12" customHeight="1" x14ac:dyDescent="0.2">
      <c r="A93" s="125"/>
      <c r="B93" s="166"/>
      <c r="C93" s="166"/>
      <c r="D93" s="166"/>
      <c r="E93" s="166"/>
      <c r="F93" s="166"/>
      <c r="G93" s="166"/>
      <c r="H93" s="166"/>
      <c r="I93" s="166"/>
      <c r="J93" s="386" t="str">
        <f>IF($D$13="English","Load positions in one line (e.g. weighing belt)?","Belastungsorte in einer Reihe (z.B. Bandwaage)?")</f>
        <v>Load positions in one line (e.g. weighing belt)?</v>
      </c>
      <c r="K93" s="386"/>
      <c r="L93" s="386"/>
      <c r="M93" s="386"/>
      <c r="N93" s="386"/>
      <c r="O93" s="386"/>
      <c r="P93" s="76"/>
      <c r="Q93" s="76"/>
    </row>
    <row r="94" spans="1:18" ht="12" customHeight="1" x14ac:dyDescent="0.2">
      <c r="A94" s="125"/>
      <c r="B94" s="98" t="str">
        <f>IF($D$13="English","number of load carrier","Anzahl Auflager")</f>
        <v>number of load carrier</v>
      </c>
      <c r="C94" s="76"/>
      <c r="D94" s="124"/>
      <c r="E94" s="124"/>
      <c r="F94" s="158" t="s">
        <v>13</v>
      </c>
      <c r="G94" s="30">
        <v>4</v>
      </c>
      <c r="H94" s="166"/>
      <c r="I94" s="76"/>
      <c r="J94" s="386"/>
      <c r="K94" s="386"/>
      <c r="L94" s="386"/>
      <c r="M94" s="386"/>
      <c r="N94" s="386"/>
      <c r="O94" s="386"/>
      <c r="P94" s="124"/>
      <c r="Q94" s="36" t="s">
        <v>21</v>
      </c>
    </row>
    <row r="95" spans="1:18" ht="12" customHeight="1" x14ac:dyDescent="0.2">
      <c r="A95" s="125"/>
      <c r="B95" s="166"/>
      <c r="C95" s="166"/>
      <c r="D95" s="166"/>
      <c r="E95" s="166"/>
      <c r="F95" s="166"/>
      <c r="G95" s="166"/>
      <c r="H95" s="166"/>
      <c r="I95" s="166"/>
      <c r="J95" s="168"/>
      <c r="K95" s="76"/>
      <c r="L95" s="76"/>
      <c r="M95" s="76"/>
      <c r="N95" s="76"/>
      <c r="O95" s="124"/>
      <c r="P95" s="124"/>
      <c r="Q95" s="124"/>
    </row>
    <row r="96" spans="1:18" s="18" customFormat="1" ht="21.75" customHeight="1" x14ac:dyDescent="0.2">
      <c r="A96" s="468" t="str">
        <f>IF($D$13="English","load must be about","ungefähre Last")</f>
        <v>load must be about</v>
      </c>
      <c r="B96" s="469"/>
      <c r="C96" s="341" t="s">
        <v>0</v>
      </c>
      <c r="D96" s="342"/>
      <c r="E96" s="343"/>
      <c r="F96" s="341" t="s">
        <v>7</v>
      </c>
      <c r="G96" s="343"/>
      <c r="H96" s="470" t="s">
        <v>8</v>
      </c>
      <c r="I96" s="633"/>
      <c r="J96" s="341" t="s">
        <v>1</v>
      </c>
      <c r="K96" s="343"/>
      <c r="L96" s="172" t="s">
        <v>9</v>
      </c>
      <c r="M96" s="173"/>
      <c r="N96" s="173"/>
      <c r="O96" s="350"/>
      <c r="P96" s="660" t="str">
        <f>IF($J$18="M","L calc"," ")</f>
        <v xml:space="preserve"> </v>
      </c>
      <c r="Q96" s="661">
        <f>IF(AND(N96&gt;=N97,N96&gt;=N98),N96,IF(AND(N97&gt;=N96,N97&gt;=N98),N97,IF(AND(N98&gt;=N96,N98&gt;=N97),N98)))</f>
        <v>0</v>
      </c>
    </row>
    <row r="97" spans="1:17" ht="12.75" x14ac:dyDescent="0.2">
      <c r="A97" s="450" t="s">
        <v>2</v>
      </c>
      <c r="B97" s="449"/>
      <c r="C97" s="334" t="s">
        <v>3</v>
      </c>
      <c r="D97" s="353" t="s">
        <v>4</v>
      </c>
      <c r="E97" s="335" t="s">
        <v>2</v>
      </c>
      <c r="F97" s="334" t="s">
        <v>2</v>
      </c>
      <c r="G97" s="336"/>
      <c r="H97" s="450" t="s">
        <v>2</v>
      </c>
      <c r="I97" s="498"/>
      <c r="J97" s="333" t="s">
        <v>2</v>
      </c>
      <c r="K97" s="335" t="s">
        <v>3</v>
      </c>
      <c r="L97" s="102" t="s">
        <v>16</v>
      </c>
      <c r="M97" s="76"/>
      <c r="N97" s="76"/>
      <c r="O97" s="124"/>
      <c r="P97" s="660" t="str">
        <f>IF($J$18="M","[kg]"," ")</f>
        <v xml:space="preserve"> </v>
      </c>
      <c r="Q97" s="661" t="str">
        <f>IF(AND(N97&gt;=N98,N97&gt;=N99),N97,IF(AND(N98&gt;=N97,N98&gt;=N99),N98,IF(AND(N99&gt;=N97,N99&gt;=N98),N99)))</f>
        <v>N</v>
      </c>
    </row>
    <row r="98" spans="1:17" ht="12.75" x14ac:dyDescent="0.2">
      <c r="A98" s="550">
        <f>ROUND($D$8/($G$94-1),-0.01)</f>
        <v>0</v>
      </c>
      <c r="B98" s="551"/>
      <c r="C98" s="348" t="str">
        <f>IF($D$9=0," ",E98/$D$9)</f>
        <v xml:space="preserve"> </v>
      </c>
      <c r="D98" s="176">
        <v>1</v>
      </c>
      <c r="E98" s="93"/>
      <c r="F98" s="531"/>
      <c r="G98" s="523"/>
      <c r="H98" s="507" t="str">
        <f>IF(F98=0," ",IF($J$18="M",(F98-P98),(F98-E98)))</f>
        <v xml:space="preserve"> </v>
      </c>
      <c r="I98" s="508"/>
      <c r="J98" s="349">
        <f t="shared" ref="J98:J105" si="23">PRODUCT($D$9,K98)</f>
        <v>0</v>
      </c>
      <c r="K98" s="152">
        <f t="shared" ref="K98:K105" si="24">IF(C98=" ",0,IF(C98&lt;=500,0.5,(IF(C98&lt;=2000,1,IF(C98&gt;2000,1.5," ")))))</f>
        <v>0</v>
      </c>
      <c r="L98" s="109" t="str">
        <f>IF(F98=0," ",IF(ABS(H98)&lt;=J98,"Y","N"))</f>
        <v xml:space="preserve"> </v>
      </c>
      <c r="M98" s="76"/>
      <c r="N98" s="129"/>
      <c r="O98" s="124"/>
      <c r="P98" s="636" t="str">
        <f>IF(E98=" "," ",IF($J$18="M",E98*(1-($K$21-$D$21)/$D$21)," "))</f>
        <v xml:space="preserve"> </v>
      </c>
      <c r="Q98" s="637" t="str">
        <f>IF(AND(N98&gt;=N99,N98&gt;=N100),N98,IF(AND(N99&gt;=N98,N99&gt;=N100),N99,IF(AND(N100&gt;=N98,N100&gt;=N99),N100)))</f>
        <v>N</v>
      </c>
    </row>
    <row r="99" spans="1:17" ht="12.75" x14ac:dyDescent="0.2">
      <c r="A99" s="550">
        <f>ROUND($D$8/($G$94-1),-0.01)</f>
        <v>0</v>
      </c>
      <c r="B99" s="551"/>
      <c r="C99" s="348" t="str">
        <f>IF($D$9=0," ",IF(E99=" ",0,E99/$D$9))</f>
        <v xml:space="preserve"> </v>
      </c>
      <c r="D99" s="176">
        <v>2</v>
      </c>
      <c r="E99" s="218" t="str">
        <f>IF($G$94&gt;1,IF($E$98=0," ",$E$98)," ")</f>
        <v xml:space="preserve"> </v>
      </c>
      <c r="F99" s="531"/>
      <c r="G99" s="523"/>
      <c r="H99" s="507" t="str">
        <f t="shared" ref="H99:H107" si="25">IF(F99=0," ",IF($J$18="M",(F99-P99),(F99-E99)))</f>
        <v xml:space="preserve"> </v>
      </c>
      <c r="I99" s="508"/>
      <c r="J99" s="349">
        <f t="shared" si="23"/>
        <v>0</v>
      </c>
      <c r="K99" s="152">
        <f t="shared" si="24"/>
        <v>0</v>
      </c>
      <c r="L99" s="109" t="str">
        <f t="shared" ref="L99:L107" si="26">IF(F99=0," ",IF(ABS(H99)&lt;=J99,"Y","N"))</f>
        <v xml:space="preserve"> </v>
      </c>
      <c r="M99" s="124"/>
      <c r="N99" s="178" t="str">
        <f>IF(AND(L98="Y",L99="Y",L100="Y",L101="Y"),"Y","N")</f>
        <v>N</v>
      </c>
      <c r="O99" s="124"/>
      <c r="P99" s="636" t="str">
        <f t="shared" ref="P99:P107" si="27">IF(E99=" "," ",IF($J$18="M",E99*(1-($K$21-$D$21)/$D$21)," "))</f>
        <v xml:space="preserve"> </v>
      </c>
      <c r="Q99" s="637" t="str">
        <f t="shared" ref="Q99:Q107" si="28">IF(AND(N99&gt;=N100,N99&gt;=N101),N99,IF(AND(N100&gt;=N99,N100&gt;=N101),N100,IF(AND(N101&gt;=N99,N101&gt;=N100),N101)))</f>
        <v>N</v>
      </c>
    </row>
    <row r="100" spans="1:17" ht="12.75" x14ac:dyDescent="0.2">
      <c r="A100" s="550">
        <f>ROUND($D$8/($G$94-1),-0.01)</f>
        <v>0</v>
      </c>
      <c r="B100" s="551"/>
      <c r="C100" s="348" t="str">
        <f>IF($D$9=0," ",IF(E100=" ",0,E100/$D$9))</f>
        <v xml:space="preserve"> </v>
      </c>
      <c r="D100" s="176">
        <v>3</v>
      </c>
      <c r="E100" s="218" t="str">
        <f>IF($G$94&gt;1,IF($E$98=0," ",$E$98)," ")</f>
        <v xml:space="preserve"> </v>
      </c>
      <c r="F100" s="531"/>
      <c r="G100" s="523"/>
      <c r="H100" s="507" t="str">
        <f t="shared" si="25"/>
        <v xml:space="preserve"> </v>
      </c>
      <c r="I100" s="508"/>
      <c r="J100" s="349">
        <f t="shared" si="23"/>
        <v>0</v>
      </c>
      <c r="K100" s="152">
        <f t="shared" si="24"/>
        <v>0</v>
      </c>
      <c r="L100" s="109" t="str">
        <f t="shared" si="26"/>
        <v xml:space="preserve"> </v>
      </c>
      <c r="M100" s="124"/>
      <c r="N100" s="178" t="str">
        <f>IF(AND(L98="Y",L99="Y",L100="Y",L101="Y",L102="Y",L103="Y"),"Y","N")</f>
        <v>N</v>
      </c>
      <c r="O100" s="124"/>
      <c r="P100" s="636" t="str">
        <f t="shared" si="27"/>
        <v xml:space="preserve"> </v>
      </c>
      <c r="Q100" s="637" t="str">
        <f t="shared" si="28"/>
        <v>N</v>
      </c>
    </row>
    <row r="101" spans="1:17" ht="12.75" x14ac:dyDescent="0.2">
      <c r="A101" s="550">
        <f>ROUND($D$8/($G$94-1),-0.01)</f>
        <v>0</v>
      </c>
      <c r="B101" s="551"/>
      <c r="C101" s="348" t="str">
        <f>IF($D$9=0," ",IF(E101=" ",0,E101/$D$9))</f>
        <v xml:space="preserve"> </v>
      </c>
      <c r="D101" s="176">
        <v>4</v>
      </c>
      <c r="E101" s="218" t="str">
        <f>IF($G$94&gt;1,IF($E$98=0," ",$E$98)," ")</f>
        <v xml:space="preserve"> </v>
      </c>
      <c r="F101" s="531"/>
      <c r="G101" s="523"/>
      <c r="H101" s="507" t="str">
        <f t="shared" si="25"/>
        <v xml:space="preserve"> </v>
      </c>
      <c r="I101" s="508"/>
      <c r="J101" s="349">
        <f t="shared" si="23"/>
        <v>0</v>
      </c>
      <c r="K101" s="152">
        <f t="shared" si="24"/>
        <v>0</v>
      </c>
      <c r="L101" s="109" t="str">
        <f t="shared" si="26"/>
        <v xml:space="preserve"> </v>
      </c>
      <c r="M101" s="124"/>
      <c r="N101" s="178" t="str">
        <f>IF(AND(L98="Y",L99="Y",L100="Y",L101="Y",L102="Y",L103="Y",L104="Y",L105="Y"),"Y","N")</f>
        <v>N</v>
      </c>
      <c r="O101" s="124"/>
      <c r="P101" s="636" t="str">
        <f t="shared" si="27"/>
        <v xml:space="preserve"> </v>
      </c>
      <c r="Q101" s="637" t="str">
        <f t="shared" si="28"/>
        <v>N</v>
      </c>
    </row>
    <row r="102" spans="1:17" ht="12.75" x14ac:dyDescent="0.2">
      <c r="A102" s="550" t="str">
        <f>IF(G94=4," ",ROUND($D$8/($G$94-1),-0.01))</f>
        <v xml:space="preserve"> </v>
      </c>
      <c r="B102" s="551"/>
      <c r="C102" s="348" t="str">
        <f t="shared" ref="C102:C107" si="29">IF($D$9=0," ",IF(E102=" "," ",E102/$D$9))</f>
        <v xml:space="preserve"> </v>
      </c>
      <c r="D102" s="176">
        <v>5</v>
      </c>
      <c r="E102" s="218" t="str">
        <f>IF($G$94&gt;4,IF($E$98=0," ",$E$98)," ")</f>
        <v xml:space="preserve"> </v>
      </c>
      <c r="F102" s="531"/>
      <c r="G102" s="523"/>
      <c r="H102" s="507" t="str">
        <f t="shared" si="25"/>
        <v xml:space="preserve"> </v>
      </c>
      <c r="I102" s="508"/>
      <c r="J102" s="349">
        <f t="shared" si="23"/>
        <v>0</v>
      </c>
      <c r="K102" s="152">
        <f t="shared" si="24"/>
        <v>0</v>
      </c>
      <c r="L102" s="109" t="str">
        <f t="shared" si="26"/>
        <v xml:space="preserve"> </v>
      </c>
      <c r="M102" s="124"/>
      <c r="N102" s="178" t="str">
        <f>IF(AND(L98="Y",L99="Y",L100="Y",L101="Y",L102="Y",L103="Y",L104="Y",L105="Y",L106="Y",L107="Y"),"Y","N")</f>
        <v>N</v>
      </c>
      <c r="O102" s="124"/>
      <c r="P102" s="636" t="str">
        <f t="shared" si="27"/>
        <v xml:space="preserve"> </v>
      </c>
      <c r="Q102" s="637" t="str">
        <f t="shared" si="28"/>
        <v>N</v>
      </c>
    </row>
    <row r="103" spans="1:17" ht="12.75" x14ac:dyDescent="0.2">
      <c r="A103" s="550" t="str">
        <f>IF(G94=4," ",ROUND($D$8/($G$94-1),-0.01))</f>
        <v xml:space="preserve"> </v>
      </c>
      <c r="B103" s="551"/>
      <c r="C103" s="348" t="str">
        <f t="shared" si="29"/>
        <v xml:space="preserve"> </v>
      </c>
      <c r="D103" s="176">
        <v>6</v>
      </c>
      <c r="E103" s="218" t="str">
        <f>IF($G$94&gt;4,IF($E$98=0," ",$E$98)," ")</f>
        <v xml:space="preserve"> </v>
      </c>
      <c r="F103" s="531"/>
      <c r="G103" s="523"/>
      <c r="H103" s="507" t="str">
        <f t="shared" si="25"/>
        <v xml:space="preserve"> </v>
      </c>
      <c r="I103" s="508"/>
      <c r="J103" s="349">
        <f t="shared" si="23"/>
        <v>0</v>
      </c>
      <c r="K103" s="152">
        <f t="shared" si="24"/>
        <v>0</v>
      </c>
      <c r="L103" s="109" t="str">
        <f t="shared" si="26"/>
        <v xml:space="preserve"> </v>
      </c>
      <c r="M103" s="124"/>
      <c r="N103" s="124"/>
      <c r="O103" s="124"/>
      <c r="P103" s="636" t="str">
        <f t="shared" si="27"/>
        <v xml:space="preserve"> </v>
      </c>
      <c r="Q103" s="637">
        <f t="shared" si="28"/>
        <v>0</v>
      </c>
    </row>
    <row r="104" spans="1:17" ht="12.75" x14ac:dyDescent="0.2">
      <c r="A104" s="550" t="str">
        <f>IF(G94&lt;8," ",ROUND($D$8/($G$94-1),-0.01))</f>
        <v xml:space="preserve"> </v>
      </c>
      <c r="B104" s="551"/>
      <c r="C104" s="348" t="str">
        <f t="shared" si="29"/>
        <v xml:space="preserve"> </v>
      </c>
      <c r="D104" s="176">
        <v>7</v>
      </c>
      <c r="E104" s="218" t="str">
        <f>IF($G$94&gt;6,IF($E$98=0," ",$E$98)," ")</f>
        <v xml:space="preserve"> </v>
      </c>
      <c r="F104" s="531"/>
      <c r="G104" s="523"/>
      <c r="H104" s="507" t="str">
        <f t="shared" si="25"/>
        <v xml:space="preserve"> </v>
      </c>
      <c r="I104" s="508"/>
      <c r="J104" s="349">
        <f t="shared" si="23"/>
        <v>0</v>
      </c>
      <c r="K104" s="152">
        <f t="shared" si="24"/>
        <v>0</v>
      </c>
      <c r="L104" s="109" t="str">
        <f t="shared" si="26"/>
        <v xml:space="preserve"> </v>
      </c>
      <c r="M104" s="124"/>
      <c r="N104" s="124"/>
      <c r="O104" s="124"/>
      <c r="P104" s="636" t="str">
        <f t="shared" si="27"/>
        <v xml:space="preserve"> </v>
      </c>
      <c r="Q104" s="637">
        <f t="shared" si="28"/>
        <v>0</v>
      </c>
    </row>
    <row r="105" spans="1:17" ht="12.75" x14ac:dyDescent="0.2">
      <c r="A105" s="550" t="str">
        <f>IF(G94&lt;8," ",ROUND($D$8/($G$94-1),-0.01))</f>
        <v xml:space="preserve"> </v>
      </c>
      <c r="B105" s="551"/>
      <c r="C105" s="348" t="str">
        <f t="shared" si="29"/>
        <v xml:space="preserve"> </v>
      </c>
      <c r="D105" s="176">
        <v>8</v>
      </c>
      <c r="E105" s="218" t="str">
        <f>IF($G$94&gt;6,IF($E$98=0," ",$E$98)," ")</f>
        <v xml:space="preserve"> </v>
      </c>
      <c r="F105" s="531"/>
      <c r="G105" s="552"/>
      <c r="H105" s="507" t="str">
        <f t="shared" si="25"/>
        <v xml:space="preserve"> </v>
      </c>
      <c r="I105" s="508"/>
      <c r="J105" s="349">
        <f t="shared" si="23"/>
        <v>0</v>
      </c>
      <c r="K105" s="152">
        <f t="shared" si="24"/>
        <v>0</v>
      </c>
      <c r="L105" s="109" t="str">
        <f t="shared" si="26"/>
        <v xml:space="preserve"> </v>
      </c>
      <c r="M105" s="124"/>
      <c r="N105" s="124"/>
      <c r="O105" s="124"/>
      <c r="P105" s="636" t="str">
        <f t="shared" si="27"/>
        <v xml:space="preserve"> </v>
      </c>
      <c r="Q105" s="637">
        <f t="shared" si="28"/>
        <v>0</v>
      </c>
    </row>
    <row r="106" spans="1:17" ht="12.75" x14ac:dyDescent="0.2">
      <c r="A106" s="550" t="str">
        <f>IF(G94&lt;10," ",ROUND($D$8/($G$94-1),-0.01))</f>
        <v xml:space="preserve"> </v>
      </c>
      <c r="B106" s="551"/>
      <c r="C106" s="348" t="str">
        <f t="shared" si="29"/>
        <v xml:space="preserve"> </v>
      </c>
      <c r="D106" s="176">
        <v>9</v>
      </c>
      <c r="E106" s="218" t="str">
        <f>IF($G$94&gt;6,IF($E$98=0," ",$E$98)," ")</f>
        <v xml:space="preserve"> </v>
      </c>
      <c r="F106" s="531"/>
      <c r="G106" s="523"/>
      <c r="H106" s="507" t="str">
        <f t="shared" si="25"/>
        <v xml:space="preserve"> </v>
      </c>
      <c r="I106" s="508"/>
      <c r="J106" s="349">
        <f>PRODUCT($D$9,K106)</f>
        <v>0</v>
      </c>
      <c r="K106" s="152">
        <f>IF(C106=" ",0,IF(C106&lt;=500,0.5,(IF(C106&lt;=2000,1,IF(C106&gt;2000,1.5," ")))))</f>
        <v>0</v>
      </c>
      <c r="L106" s="109" t="str">
        <f t="shared" si="26"/>
        <v xml:space="preserve"> </v>
      </c>
      <c r="M106" s="124"/>
      <c r="N106" s="124"/>
      <c r="O106" s="124"/>
      <c r="P106" s="636" t="str">
        <f t="shared" si="27"/>
        <v xml:space="preserve"> </v>
      </c>
      <c r="Q106" s="637">
        <f t="shared" si="28"/>
        <v>0</v>
      </c>
    </row>
    <row r="107" spans="1:17" ht="12.75" x14ac:dyDescent="0.2">
      <c r="A107" s="550" t="str">
        <f>IF(G94&lt;10," ",ROUND($D$8/($G$94-1),-0.01))</f>
        <v xml:space="preserve"> </v>
      </c>
      <c r="B107" s="551"/>
      <c r="C107" s="348" t="str">
        <f t="shared" si="29"/>
        <v xml:space="preserve"> </v>
      </c>
      <c r="D107" s="176">
        <v>10</v>
      </c>
      <c r="E107" s="218" t="str">
        <f>IF($G$94&gt;6,IF($E$98=0," ",$E$98)," ")</f>
        <v xml:space="preserve"> </v>
      </c>
      <c r="F107" s="531"/>
      <c r="G107" s="552"/>
      <c r="H107" s="507" t="str">
        <f t="shared" si="25"/>
        <v xml:space="preserve"> </v>
      </c>
      <c r="I107" s="508"/>
      <c r="J107" s="349">
        <f>PRODUCT($D$9,K107)</f>
        <v>0</v>
      </c>
      <c r="K107" s="152">
        <f>IF(C107=" ",0,IF(C107&lt;=500,0.5,(IF(C107&lt;=2000,1,IF(C107&gt;2000,1.5," ")))))</f>
        <v>0</v>
      </c>
      <c r="L107" s="109" t="str">
        <f t="shared" si="26"/>
        <v xml:space="preserve"> </v>
      </c>
      <c r="M107" s="124"/>
      <c r="N107" s="124"/>
      <c r="O107" s="124"/>
      <c r="P107" s="636" t="str">
        <f t="shared" si="27"/>
        <v xml:space="preserve"> </v>
      </c>
      <c r="Q107" s="637">
        <f t="shared" si="28"/>
        <v>0</v>
      </c>
    </row>
    <row r="108" spans="1:17" ht="12.75" x14ac:dyDescent="0.2">
      <c r="A108" s="76"/>
      <c r="B108" s="76"/>
      <c r="C108" s="76"/>
      <c r="D108" s="76"/>
      <c r="E108" s="76"/>
      <c r="F108" s="495"/>
      <c r="G108" s="495"/>
      <c r="H108" s="78"/>
      <c r="I108" s="166"/>
      <c r="J108" s="136"/>
      <c r="K108" s="180" t="str">
        <f>IF($D$13="English","Test passed?","Test bestanden?")</f>
        <v>Test passed?</v>
      </c>
      <c r="L108" s="109" t="str">
        <f>IF($G$94=4,$N$99,IF($G$94=6,$N$100,IF($G$94=8,$N$101,IF($G94=10,$N$102,"N"))))</f>
        <v>N</v>
      </c>
      <c r="M108" s="124"/>
      <c r="N108" s="129"/>
      <c r="O108" s="124"/>
      <c r="P108" s="124"/>
      <c r="Q108" s="124"/>
    </row>
    <row r="109" spans="1:17" ht="12.75" customHeight="1" x14ac:dyDescent="0.2">
      <c r="A109" s="76"/>
      <c r="B109" s="76"/>
      <c r="C109" s="76"/>
      <c r="D109" s="76"/>
      <c r="E109" s="76"/>
      <c r="F109" s="76"/>
      <c r="G109" s="76"/>
      <c r="H109" s="76"/>
      <c r="I109" s="76"/>
      <c r="J109" s="76"/>
      <c r="K109" s="76"/>
      <c r="L109" s="76"/>
      <c r="M109" s="76"/>
      <c r="N109" s="76"/>
      <c r="O109" s="76"/>
      <c r="P109" s="76"/>
      <c r="Q109" s="76"/>
    </row>
    <row r="110" spans="1:17" ht="12.75" customHeight="1" x14ac:dyDescent="0.2">
      <c r="A110" s="94" t="str">
        <f>IF($D$13="English","7.  Earth Gravity","7. Fallbeschleunigung")</f>
        <v>7.  Earth Gravity</v>
      </c>
      <c r="B110" s="188"/>
      <c r="C110" s="189"/>
      <c r="D110" s="189"/>
      <c r="E110" s="356"/>
      <c r="F110" s="356"/>
      <c r="G110" s="356"/>
      <c r="H110" s="357"/>
      <c r="I110" s="357"/>
      <c r="J110" s="356"/>
      <c r="K110" s="356"/>
      <c r="L110" s="192"/>
      <c r="M110" s="192"/>
      <c r="N110" s="193"/>
      <c r="O110" s="194"/>
      <c r="P110" s="355"/>
      <c r="Q110" s="76"/>
    </row>
    <row r="111" spans="1:17" ht="12.75" customHeight="1" x14ac:dyDescent="0.2">
      <c r="A111" s="94" t="str">
        <f>IF($D$13="English","Verification for: g=","Prüfung für: g=")</f>
        <v>Verification for: g=</v>
      </c>
      <c r="B111" s="188"/>
      <c r="C111" s="189"/>
      <c r="D111" s="496"/>
      <c r="E111" s="497"/>
      <c r="F111" s="356"/>
      <c r="G111" s="356"/>
      <c r="H111" s="24" t="s">
        <v>35</v>
      </c>
      <c r="I111" s="94" t="str">
        <f>IF($D$13="English","Not required","vernachlässigbar")</f>
        <v>Not required</v>
      </c>
      <c r="J111" s="356"/>
      <c r="K111" s="356"/>
      <c r="L111" s="192"/>
      <c r="M111" s="192"/>
      <c r="N111" s="76"/>
      <c r="O111" s="76"/>
      <c r="P111" s="76"/>
      <c r="Q111" s="76"/>
    </row>
    <row r="112" spans="1:17" ht="12.75" customHeight="1" x14ac:dyDescent="0.2">
      <c r="A112" s="196"/>
      <c r="B112" s="188"/>
      <c r="C112" s="189"/>
      <c r="D112" s="496"/>
      <c r="E112" s="497"/>
      <c r="F112" s="356"/>
      <c r="G112" s="356"/>
      <c r="H112" s="357"/>
      <c r="I112" s="357"/>
      <c r="J112" s="356"/>
      <c r="K112" s="356"/>
      <c r="L112" s="192"/>
      <c r="M112" s="192"/>
      <c r="N112" s="76"/>
      <c r="O112" s="76"/>
      <c r="P112" s="76"/>
      <c r="Q112" s="76"/>
    </row>
    <row r="113" spans="1:17" ht="12.75" customHeight="1" x14ac:dyDescent="0.2">
      <c r="A113" s="196"/>
      <c r="B113" s="188"/>
      <c r="C113" s="189"/>
      <c r="D113" s="189"/>
      <c r="E113" s="189"/>
      <c r="F113" s="356"/>
      <c r="G113" s="356"/>
      <c r="H113" s="357"/>
      <c r="I113" s="357"/>
      <c r="J113" s="356"/>
      <c r="K113" s="356"/>
      <c r="L113" s="192"/>
      <c r="M113" s="192"/>
      <c r="N113" s="76"/>
      <c r="O113" s="76"/>
      <c r="P113" s="76"/>
      <c r="Q113" s="76"/>
    </row>
    <row r="114" spans="1:17" ht="12.75" customHeight="1" x14ac:dyDescent="0.25">
      <c r="A114" s="197" t="str">
        <f>IF($D$13="English","place of installation:","Ort der Inbetriebnahme:")</f>
        <v>place of installation:</v>
      </c>
      <c r="B114" s="76"/>
      <c r="C114" s="76"/>
      <c r="D114" s="76"/>
      <c r="E114" s="412"/>
      <c r="F114" s="492"/>
      <c r="G114" s="493"/>
      <c r="H114" s="493"/>
      <c r="I114" s="493"/>
      <c r="J114" s="493"/>
      <c r="K114" s="493"/>
      <c r="L114" s="493"/>
      <c r="M114" s="493"/>
      <c r="N114" s="493"/>
      <c r="O114" s="493"/>
      <c r="P114" s="493"/>
      <c r="Q114" s="493"/>
    </row>
    <row r="115" spans="1:17" ht="12.75" customHeight="1" x14ac:dyDescent="0.25">
      <c r="A115" s="276"/>
      <c r="B115" s="76"/>
      <c r="C115" s="76"/>
      <c r="D115" s="76"/>
      <c r="E115" s="412"/>
      <c r="F115" s="492"/>
      <c r="G115" s="493"/>
      <c r="H115" s="493"/>
      <c r="I115" s="493"/>
      <c r="J115" s="493"/>
      <c r="K115" s="493"/>
      <c r="L115" s="493"/>
      <c r="M115" s="493"/>
      <c r="N115" s="493"/>
      <c r="O115" s="493"/>
      <c r="P115" s="493"/>
      <c r="Q115" s="493"/>
    </row>
    <row r="116" spans="1:17" ht="12.75" customHeight="1" x14ac:dyDescent="0.2">
      <c r="A116" s="97"/>
      <c r="B116" s="76"/>
      <c r="C116" s="76"/>
      <c r="D116" s="76"/>
      <c r="E116" s="76"/>
      <c r="F116" s="76"/>
      <c r="G116" s="76"/>
      <c r="H116" s="76"/>
      <c r="I116" s="76"/>
      <c r="J116" s="76"/>
      <c r="K116" s="76"/>
      <c r="L116" s="76"/>
      <c r="M116" s="76"/>
      <c r="N116" s="76"/>
      <c r="O116" s="76"/>
      <c r="P116" s="76"/>
      <c r="Q116" s="76"/>
    </row>
    <row r="117" spans="1:17" ht="18" customHeight="1" x14ac:dyDescent="0.25">
      <c r="A117" s="197" t="str">
        <f>IF($D$13="English","Calibration Counter C:","Kalibrierzähler C:")</f>
        <v>Calibration Counter C:</v>
      </c>
      <c r="B117" s="76"/>
      <c r="C117" s="76"/>
      <c r="D117" s="76"/>
      <c r="E117" s="412"/>
      <c r="F117" s="413"/>
      <c r="G117" s="136"/>
      <c r="H117" s="356"/>
      <c r="I117" s="356"/>
      <c r="J117" s="356"/>
      <c r="K117" s="356"/>
      <c r="L117" s="192"/>
      <c r="M117" s="192"/>
      <c r="N117" s="76"/>
      <c r="O117" s="76"/>
      <c r="P117" s="76"/>
      <c r="Q117" s="76"/>
    </row>
    <row r="118" spans="1:17" ht="12.75" customHeight="1" x14ac:dyDescent="0.2">
      <c r="A118" s="97"/>
      <c r="B118" s="76"/>
      <c r="C118" s="76"/>
      <c r="D118" s="76"/>
      <c r="E118" s="76"/>
      <c r="F118" s="76"/>
      <c r="G118" s="76"/>
      <c r="H118" s="76"/>
      <c r="I118" s="76"/>
      <c r="J118" s="76"/>
      <c r="K118" s="76"/>
      <c r="L118" s="76"/>
      <c r="M118" s="76"/>
      <c r="N118" s="76"/>
      <c r="O118" s="76"/>
      <c r="P118" s="76"/>
      <c r="Q118" s="76"/>
    </row>
    <row r="119" spans="1:17" ht="12.75" customHeight="1" x14ac:dyDescent="0.25">
      <c r="A119" s="198"/>
      <c r="B119" s="198" t="str">
        <f>IF($D$13="English","Note:  If the scale  fails any test, it should not be used!","Anmerkung: Falls ein Test nicht bestanden ist, ist die Waage nicht eichfähig!")</f>
        <v>Note:  If the scale  fails any test, it should not be used!</v>
      </c>
      <c r="C119" s="199"/>
      <c r="D119" s="356"/>
      <c r="E119" s="356"/>
      <c r="F119" s="356"/>
      <c r="G119" s="136"/>
      <c r="H119" s="356"/>
      <c r="I119" s="356"/>
      <c r="J119" s="356"/>
      <c r="K119" s="356"/>
      <c r="L119" s="192"/>
      <c r="M119" s="192"/>
      <c r="N119" s="76"/>
      <c r="O119" s="76"/>
      <c r="P119" s="76"/>
      <c r="Q119" s="76"/>
    </row>
    <row r="120" spans="1:17" x14ac:dyDescent="0.2">
      <c r="A120" s="76"/>
      <c r="B120" s="76"/>
      <c r="C120" s="76"/>
      <c r="D120" s="76"/>
      <c r="E120" s="76"/>
      <c r="F120" s="76"/>
      <c r="G120" s="76"/>
      <c r="H120" s="76"/>
      <c r="I120" s="76"/>
      <c r="J120" s="76"/>
      <c r="K120" s="76"/>
      <c r="L120" s="76"/>
      <c r="M120" s="76"/>
      <c r="N120" s="76"/>
      <c r="O120" s="76"/>
      <c r="P120" s="76"/>
      <c r="Q120" s="76"/>
    </row>
    <row r="121" spans="1:17" x14ac:dyDescent="0.2">
      <c r="A121" s="76"/>
      <c r="B121" s="76"/>
      <c r="C121" s="76"/>
      <c r="D121" s="76"/>
      <c r="E121" s="76"/>
      <c r="F121" s="76"/>
      <c r="G121" s="76"/>
      <c r="H121" s="76"/>
      <c r="I121" s="76"/>
      <c r="J121" s="76"/>
      <c r="K121" s="76"/>
      <c r="L121" s="76"/>
      <c r="M121" s="76"/>
      <c r="N121" s="76"/>
      <c r="O121" s="76"/>
      <c r="P121" s="76"/>
      <c r="Q121" s="76"/>
    </row>
  </sheetData>
  <sheetProtection algorithmName="SHA-512" hashValue="CmTW5oAKanLpGswm7jk3S1zohsYOJ9jUQ2N1NcjJGCCzG7Odlh1VcZclGC1wvObVgrTd86Q+Zv/2G96zgLFkDQ==" saltValue="sVmKPg00512vytCHh9YSgA==" spinCount="100000" sheet="1" selectLockedCells="1"/>
  <mergeCells count="250">
    <mergeCell ref="E114:Q114"/>
    <mergeCell ref="E115:Q115"/>
    <mergeCell ref="E117:F117"/>
    <mergeCell ref="A107:B107"/>
    <mergeCell ref="F107:G107"/>
    <mergeCell ref="H107:I107"/>
    <mergeCell ref="F108:G108"/>
    <mergeCell ref="D111:E111"/>
    <mergeCell ref="D112:E112"/>
    <mergeCell ref="A105:B105"/>
    <mergeCell ref="F105:G105"/>
    <mergeCell ref="H105:I105"/>
    <mergeCell ref="A106:B106"/>
    <mergeCell ref="F106:G106"/>
    <mergeCell ref="H106:I106"/>
    <mergeCell ref="A103:B103"/>
    <mergeCell ref="F103:G103"/>
    <mergeCell ref="H103:I103"/>
    <mergeCell ref="A104:B104"/>
    <mergeCell ref="F104:G104"/>
    <mergeCell ref="H104:I104"/>
    <mergeCell ref="A101:B101"/>
    <mergeCell ref="F101:G101"/>
    <mergeCell ref="H101:I101"/>
    <mergeCell ref="A102:B102"/>
    <mergeCell ref="F102:G102"/>
    <mergeCell ref="H102:I102"/>
    <mergeCell ref="A99:B99"/>
    <mergeCell ref="F99:G99"/>
    <mergeCell ref="H99:I99"/>
    <mergeCell ref="A100:B100"/>
    <mergeCell ref="F100:G100"/>
    <mergeCell ref="H100:I100"/>
    <mergeCell ref="J93:O94"/>
    <mergeCell ref="A96:B96"/>
    <mergeCell ref="H96:I96"/>
    <mergeCell ref="A97:B97"/>
    <mergeCell ref="H97:I97"/>
    <mergeCell ref="A98:B98"/>
    <mergeCell ref="F98:G98"/>
    <mergeCell ref="H98:I98"/>
    <mergeCell ref="A83:C83"/>
    <mergeCell ref="E83:F83"/>
    <mergeCell ref="G83:H83"/>
    <mergeCell ref="K83:M83"/>
    <mergeCell ref="A84:C84"/>
    <mergeCell ref="E84:F84"/>
    <mergeCell ref="G84:H84"/>
    <mergeCell ref="K84:M84"/>
    <mergeCell ref="O84:P84"/>
    <mergeCell ref="P96:Q96"/>
    <mergeCell ref="P97:Q97"/>
    <mergeCell ref="P98:Q98"/>
    <mergeCell ref="A81:C81"/>
    <mergeCell ref="E81:F81"/>
    <mergeCell ref="G81:H81"/>
    <mergeCell ref="K81:M81"/>
    <mergeCell ref="A82:C82"/>
    <mergeCell ref="E82:F82"/>
    <mergeCell ref="G82:H82"/>
    <mergeCell ref="K82:M82"/>
    <mergeCell ref="A79:C79"/>
    <mergeCell ref="E79:F79"/>
    <mergeCell ref="G79:H79"/>
    <mergeCell ref="K79:M79"/>
    <mergeCell ref="A80:C80"/>
    <mergeCell ref="E80:F80"/>
    <mergeCell ref="G80:H80"/>
    <mergeCell ref="K80:M80"/>
    <mergeCell ref="A77:C77"/>
    <mergeCell ref="E77:F77"/>
    <mergeCell ref="G77:H77"/>
    <mergeCell ref="K77:M77"/>
    <mergeCell ref="A78:C78"/>
    <mergeCell ref="E78:F78"/>
    <mergeCell ref="G78:H78"/>
    <mergeCell ref="K78:M78"/>
    <mergeCell ref="A75:C75"/>
    <mergeCell ref="E75:F75"/>
    <mergeCell ref="G75:H75"/>
    <mergeCell ref="K75:M75"/>
    <mergeCell ref="A76:C76"/>
    <mergeCell ref="E76:F76"/>
    <mergeCell ref="G76:H76"/>
    <mergeCell ref="K76:M76"/>
    <mergeCell ref="A65:P66"/>
    <mergeCell ref="A71:P72"/>
    <mergeCell ref="C73:D73"/>
    <mergeCell ref="A74:C74"/>
    <mergeCell ref="E74:F74"/>
    <mergeCell ref="G74:H74"/>
    <mergeCell ref="K74:M74"/>
    <mergeCell ref="B61:C61"/>
    <mergeCell ref="E61:F61"/>
    <mergeCell ref="G61:H61"/>
    <mergeCell ref="I61:J61"/>
    <mergeCell ref="B62:C62"/>
    <mergeCell ref="E62:F62"/>
    <mergeCell ref="G62:H62"/>
    <mergeCell ref="I62:J62"/>
    <mergeCell ref="M61:N61"/>
    <mergeCell ref="M62:N62"/>
    <mergeCell ref="O74:P74"/>
    <mergeCell ref="B59:C59"/>
    <mergeCell ref="E59:F59"/>
    <mergeCell ref="G59:H59"/>
    <mergeCell ref="I59:J59"/>
    <mergeCell ref="B60:C60"/>
    <mergeCell ref="E60:F60"/>
    <mergeCell ref="G60:H60"/>
    <mergeCell ref="I60:J60"/>
    <mergeCell ref="M59:N59"/>
    <mergeCell ref="M60:N60"/>
    <mergeCell ref="B57:C57"/>
    <mergeCell ref="E57:F57"/>
    <mergeCell ref="G57:H57"/>
    <mergeCell ref="I57:J57"/>
    <mergeCell ref="B58:C58"/>
    <mergeCell ref="E58:F58"/>
    <mergeCell ref="G58:H58"/>
    <mergeCell ref="I58:J58"/>
    <mergeCell ref="M57:N57"/>
    <mergeCell ref="M58:N58"/>
    <mergeCell ref="B55:C55"/>
    <mergeCell ref="E55:F55"/>
    <mergeCell ref="G55:H55"/>
    <mergeCell ref="I55:J55"/>
    <mergeCell ref="B56:C56"/>
    <mergeCell ref="E56:F56"/>
    <mergeCell ref="G56:H56"/>
    <mergeCell ref="I56:J56"/>
    <mergeCell ref="M55:N55"/>
    <mergeCell ref="M56:N56"/>
    <mergeCell ref="B53:C53"/>
    <mergeCell ref="E53:F53"/>
    <mergeCell ref="G53:H53"/>
    <mergeCell ref="I53:J53"/>
    <mergeCell ref="B54:C54"/>
    <mergeCell ref="E54:F54"/>
    <mergeCell ref="G54:H54"/>
    <mergeCell ref="I54:J54"/>
    <mergeCell ref="M54:N54"/>
    <mergeCell ref="A52:C52"/>
    <mergeCell ref="D52:F52"/>
    <mergeCell ref="G52:H52"/>
    <mergeCell ref="I52:J52"/>
    <mergeCell ref="K52:L52"/>
    <mergeCell ref="H45:I45"/>
    <mergeCell ref="A46:D46"/>
    <mergeCell ref="E46:G46"/>
    <mergeCell ref="A47:D47"/>
    <mergeCell ref="E47:G47"/>
    <mergeCell ref="A50:H51"/>
    <mergeCell ref="A39:D39"/>
    <mergeCell ref="E39:G39"/>
    <mergeCell ref="A40:D40"/>
    <mergeCell ref="E40:G40"/>
    <mergeCell ref="A45:D45"/>
    <mergeCell ref="E45:G45"/>
    <mergeCell ref="G33:H33"/>
    <mergeCell ref="I33:J33"/>
    <mergeCell ref="J34:L34"/>
    <mergeCell ref="L35:N35"/>
    <mergeCell ref="A38:D38"/>
    <mergeCell ref="E38:G38"/>
    <mergeCell ref="H38:I38"/>
    <mergeCell ref="B32:C32"/>
    <mergeCell ref="E32:F32"/>
    <mergeCell ref="G32:H32"/>
    <mergeCell ref="I32:J32"/>
    <mergeCell ref="N32:O32"/>
    <mergeCell ref="P32:Q32"/>
    <mergeCell ref="B31:C31"/>
    <mergeCell ref="E31:F31"/>
    <mergeCell ref="G31:H31"/>
    <mergeCell ref="I31:J31"/>
    <mergeCell ref="N31:O31"/>
    <mergeCell ref="P31:Q31"/>
    <mergeCell ref="J16:K16"/>
    <mergeCell ref="P16:Q16"/>
    <mergeCell ref="B30:C30"/>
    <mergeCell ref="E30:F30"/>
    <mergeCell ref="G30:H30"/>
    <mergeCell ref="I30:J30"/>
    <mergeCell ref="N30:O30"/>
    <mergeCell ref="P30:Q30"/>
    <mergeCell ref="P28:Q28"/>
    <mergeCell ref="B29:C29"/>
    <mergeCell ref="E29:F29"/>
    <mergeCell ref="G29:H29"/>
    <mergeCell ref="I29:J29"/>
    <mergeCell ref="N29:O29"/>
    <mergeCell ref="P29:Q29"/>
    <mergeCell ref="A28:C28"/>
    <mergeCell ref="D28:F28"/>
    <mergeCell ref="G28:H28"/>
    <mergeCell ref="I28:J28"/>
    <mergeCell ref="K28:L28"/>
    <mergeCell ref="N28:O28"/>
    <mergeCell ref="L5:Q5"/>
    <mergeCell ref="D6:H6"/>
    <mergeCell ref="L6:Q6"/>
    <mergeCell ref="D7:E7"/>
    <mergeCell ref="L7:Q7"/>
    <mergeCell ref="D8:E8"/>
    <mergeCell ref="L8:Q8"/>
    <mergeCell ref="M52:N52"/>
    <mergeCell ref="M53:N53"/>
    <mergeCell ref="P52:Q52"/>
    <mergeCell ref="P53:Q53"/>
    <mergeCell ref="M27:N27"/>
    <mergeCell ref="D20:G20"/>
    <mergeCell ref="K20:Q20"/>
    <mergeCell ref="D21:E21"/>
    <mergeCell ref="K21:L21"/>
    <mergeCell ref="F22:G22"/>
    <mergeCell ref="N22:P22"/>
    <mergeCell ref="D9:E9"/>
    <mergeCell ref="L9:Q9"/>
    <mergeCell ref="L10:Q10"/>
    <mergeCell ref="L12:Q13"/>
    <mergeCell ref="L14:Q15"/>
    <mergeCell ref="E16:H16"/>
    <mergeCell ref="P54:Q54"/>
    <mergeCell ref="P55:Q55"/>
    <mergeCell ref="P56:Q56"/>
    <mergeCell ref="P57:Q57"/>
    <mergeCell ref="P58:Q58"/>
    <mergeCell ref="P59:Q59"/>
    <mergeCell ref="P60:Q60"/>
    <mergeCell ref="P61:Q61"/>
    <mergeCell ref="P62:Q62"/>
    <mergeCell ref="O75:P75"/>
    <mergeCell ref="O76:P76"/>
    <mergeCell ref="O77:P77"/>
    <mergeCell ref="O78:P78"/>
    <mergeCell ref="O79:P79"/>
    <mergeCell ref="O80:P80"/>
    <mergeCell ref="O81:P81"/>
    <mergeCell ref="O82:P82"/>
    <mergeCell ref="O83:P83"/>
    <mergeCell ref="P99:Q99"/>
    <mergeCell ref="P100:Q100"/>
    <mergeCell ref="P101:Q101"/>
    <mergeCell ref="P102:Q102"/>
    <mergeCell ref="P103:Q103"/>
    <mergeCell ref="P104:Q104"/>
    <mergeCell ref="P105:Q105"/>
    <mergeCell ref="P106:Q106"/>
    <mergeCell ref="P107:Q107"/>
  </mergeCells>
  <dataValidations count="7">
    <dataValidation allowBlank="1" showInputMessage="1" showErrorMessage="1" promptTitle="location" sqref="J19" xr:uid="{00000000-0002-0000-0500-000000000000}"/>
    <dataValidation type="list" allowBlank="1" showInputMessage="1" showErrorMessage="1" promptTitle="location" prompt="M for verification at manufacturer site_x000a_I for verification at installation site" sqref="J18" xr:uid="{00000000-0002-0000-0500-000001000000}">
      <formula1>$R$17:$R$18</formula1>
    </dataValidation>
    <dataValidation type="list" showInputMessage="1" showErrorMessage="1" error="X or nothing" sqref="H111" xr:uid="{00000000-0002-0000-0500-000002000000}">
      <formula1>"X, ,"</formula1>
    </dataValidation>
    <dataValidation type="list" allowBlank="1" showInputMessage="1" showErrorMessage="1" error="Y for Yes, N for No" prompt="Y or N" sqref="Q94" xr:uid="{00000000-0002-0000-0500-000003000000}">
      <formula1>"Y,N"</formula1>
    </dataValidation>
    <dataValidation type="list" allowBlank="1" showInputMessage="1" showErrorMessage="1" error="only 1 , 4 , 6 or 8 possible" prompt="&lt;=4 , 6 , 8  or 10" sqref="G94" xr:uid="{00000000-0002-0000-0500-000004000000}">
      <formula1>"4,6,8,10"</formula1>
    </dataValidation>
    <dataValidation type="list" allowBlank="1" showInputMessage="1" showErrorMessage="1" prompt="Y or N" sqref="N11" xr:uid="{00000000-0002-0000-0500-000005000000}">
      <formula1>"Y,N"</formula1>
    </dataValidation>
    <dataValidation type="list" allowBlank="1" showInputMessage="1" showErrorMessage="1" sqref="D13:D15" xr:uid="{00000000-0002-0000-0500-000006000000}">
      <formula1>"English,Deutsch"</formula1>
    </dataValidation>
  </dataValidations>
  <pageMargins left="0.23622047244094491" right="0.23622047244094491" top="0.74803149606299213" bottom="0.74803149606299213" header="0.31496062992125984" footer="0.31496062992125984"/>
  <pageSetup paperSize="9" scale="98" fitToHeight="0" orientation="portrait" r:id="rId1"/>
  <headerFooter>
    <oddFooter>&amp;L&amp;F&amp;CPage &amp;P / &amp;N&amp;R&amp;D</oddFooter>
  </headerFooter>
  <colBreaks count="1" manualBreakCount="1">
    <brk id="17"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154"/>
  <sheetViews>
    <sheetView view="pageBreakPreview" topLeftCell="A118" zoomScale="120" zoomScaleNormal="100" zoomScaleSheetLayoutView="120" workbookViewId="0">
      <selection activeCell="F128" sqref="F128:G128"/>
    </sheetView>
  </sheetViews>
  <sheetFormatPr baseColWidth="10" defaultColWidth="9.140625" defaultRowHeight="12" x14ac:dyDescent="0.2"/>
  <cols>
    <col min="1" max="1" width="5.28515625" style="1" customWidth="1"/>
    <col min="2" max="2" width="6.28515625" style="1" customWidth="1"/>
    <col min="3" max="4" width="5.85546875" style="1" customWidth="1"/>
    <col min="5" max="5" width="8.85546875" style="1" customWidth="1"/>
    <col min="6" max="6" width="5.7109375" style="1" customWidth="1"/>
    <col min="7" max="7" width="6.28515625" style="1" customWidth="1"/>
    <col min="8" max="8" width="6.5703125" style="1" customWidth="1"/>
    <col min="9" max="9" width="6.28515625" style="1" customWidth="1"/>
    <col min="10" max="10" width="6.5703125" style="1" customWidth="1"/>
    <col min="11" max="11" width="5.85546875" style="1" customWidth="1"/>
    <col min="12" max="12" width="4.42578125" style="1" customWidth="1"/>
    <col min="13" max="14" width="3.85546875" style="1" customWidth="1"/>
    <col min="15" max="15" width="2.5703125" style="1" customWidth="1"/>
    <col min="16" max="16" width="4.140625" style="1" customWidth="1"/>
    <col min="17" max="17" width="4.5703125" style="1" customWidth="1"/>
    <col min="18" max="18" width="0" style="1" hidden="1" customWidth="1"/>
    <col min="19" max="16384" width="9.140625" style="1"/>
  </cols>
  <sheetData>
    <row r="1" spans="1:17" ht="18.75" x14ac:dyDescent="0.3">
      <c r="A1" s="76"/>
      <c r="B1" s="76"/>
      <c r="C1" s="76"/>
      <c r="D1" s="76"/>
      <c r="E1" s="76"/>
      <c r="F1" s="76"/>
      <c r="G1" s="76"/>
      <c r="H1" s="76"/>
      <c r="I1" s="76"/>
      <c r="J1" s="76"/>
      <c r="K1" s="76"/>
      <c r="L1" s="76"/>
      <c r="M1" s="76"/>
      <c r="N1" s="76"/>
      <c r="O1" s="76"/>
      <c r="P1" s="76"/>
      <c r="Q1" s="221" t="str">
        <f>IF($D$13="English","Test Report - Single Range Truck Scale","Test Report - Einbereich-Fahrzeugwaage")</f>
        <v>Test Report - Single Range Truck Scale</v>
      </c>
    </row>
    <row r="2" spans="1:17" ht="20.25" x14ac:dyDescent="0.3">
      <c r="A2" s="76"/>
      <c r="B2" s="76"/>
      <c r="C2" s="76"/>
      <c r="D2" s="76"/>
      <c r="E2" s="76"/>
      <c r="F2" s="76"/>
      <c r="G2" s="76"/>
      <c r="H2" s="76"/>
      <c r="I2" s="76"/>
      <c r="J2" s="76"/>
      <c r="K2" s="76"/>
      <c r="L2" s="76"/>
      <c r="M2" s="76"/>
      <c r="N2" s="76"/>
      <c r="O2" s="76"/>
      <c r="P2" s="76"/>
      <c r="Q2" s="10" t="str">
        <f>IF($D$13="English","with gravity compensation","mit Kompensation von g")</f>
        <v>with gravity compensation</v>
      </c>
    </row>
    <row r="3" spans="1:17" x14ac:dyDescent="0.2">
      <c r="A3" s="76"/>
      <c r="B3" s="76"/>
      <c r="C3" s="76"/>
      <c r="D3" s="76"/>
      <c r="E3" s="76"/>
      <c r="F3" s="76"/>
      <c r="G3" s="76"/>
      <c r="H3" s="76"/>
      <c r="I3" s="76"/>
      <c r="J3" s="98" t="str">
        <f>IF($D$13="English","Accuracy Class","Genauigkeitsklasse")</f>
        <v>Accuracy Class</v>
      </c>
      <c r="K3" s="76"/>
      <c r="L3" s="76"/>
      <c r="M3" s="97" t="s">
        <v>26</v>
      </c>
      <c r="N3" s="76"/>
      <c r="O3" s="222"/>
      <c r="P3" s="200"/>
      <c r="Q3" s="222"/>
    </row>
    <row r="4" spans="1:17" x14ac:dyDescent="0.2">
      <c r="A4" s="76"/>
      <c r="B4" s="76"/>
      <c r="C4" s="76"/>
      <c r="D4" s="200"/>
      <c r="E4" s="200"/>
      <c r="F4" s="200"/>
      <c r="G4" s="76"/>
      <c r="H4" s="76"/>
      <c r="I4" s="76"/>
      <c r="J4" s="76"/>
      <c r="K4" s="76"/>
      <c r="L4" s="76"/>
      <c r="M4" s="76"/>
      <c r="N4" s="76"/>
      <c r="O4" s="76"/>
      <c r="P4" s="77"/>
      <c r="Q4" s="76"/>
    </row>
    <row r="5" spans="1:17" ht="12.75" x14ac:dyDescent="0.2">
      <c r="A5" s="200"/>
      <c r="B5" s="76"/>
      <c r="C5" s="76"/>
      <c r="D5" s="76"/>
      <c r="E5" s="76"/>
      <c r="F5" s="76"/>
      <c r="G5" s="76"/>
      <c r="H5" s="76"/>
      <c r="I5" s="76"/>
      <c r="J5" s="76"/>
      <c r="K5" s="201" t="str">
        <f>IF($D$13="English","Test Date:","Testdatum")</f>
        <v>Test Date:</v>
      </c>
      <c r="L5" s="393"/>
      <c r="M5" s="394"/>
      <c r="N5" s="394"/>
      <c r="O5" s="394"/>
      <c r="P5" s="394"/>
      <c r="Q5" s="395"/>
    </row>
    <row r="6" spans="1:17" ht="12.75" x14ac:dyDescent="0.2">
      <c r="A6" s="76"/>
      <c r="B6" s="76"/>
      <c r="C6" s="201" t="str">
        <f>IF($D$13="English","Part No.:","Modell Nr.")</f>
        <v>Part No.:</v>
      </c>
      <c r="D6" s="396"/>
      <c r="E6" s="397"/>
      <c r="F6" s="397"/>
      <c r="G6" s="397"/>
      <c r="H6" s="398"/>
      <c r="I6" s="202"/>
      <c r="J6" s="202"/>
      <c r="K6" s="201" t="str">
        <f>IF($D$13="English","Test Officer:","RVO")</f>
        <v>Test Officer:</v>
      </c>
      <c r="L6" s="399"/>
      <c r="M6" s="400"/>
      <c r="N6" s="400"/>
      <c r="O6" s="400"/>
      <c r="P6" s="400"/>
      <c r="Q6" s="401"/>
    </row>
    <row r="7" spans="1:17" ht="12.75" x14ac:dyDescent="0.2">
      <c r="A7" s="76"/>
      <c r="B7" s="76"/>
      <c r="C7" s="77"/>
      <c r="D7" s="405"/>
      <c r="E7" s="406"/>
      <c r="F7" s="97"/>
      <c r="G7" s="202"/>
      <c r="H7" s="202"/>
      <c r="I7" s="202"/>
      <c r="J7" s="202"/>
      <c r="K7" s="201" t="str">
        <f>IF($D$13="English","Scale No.","Waagen S/N.")</f>
        <v>Scale No.</v>
      </c>
      <c r="L7" s="407"/>
      <c r="M7" s="408"/>
      <c r="N7" s="408"/>
      <c r="O7" s="408"/>
      <c r="P7" s="408"/>
      <c r="Q7" s="409"/>
    </row>
    <row r="8" spans="1:17" ht="12.75" x14ac:dyDescent="0.2">
      <c r="A8" s="76"/>
      <c r="B8" s="76"/>
      <c r="C8" s="180" t="s">
        <v>15</v>
      </c>
      <c r="D8" s="561"/>
      <c r="E8" s="562"/>
      <c r="F8" s="97" t="s">
        <v>10</v>
      </c>
      <c r="G8" s="202"/>
      <c r="H8" s="202"/>
      <c r="I8" s="202"/>
      <c r="J8" s="202"/>
      <c r="K8" s="201" t="str">
        <f>IF($D$13="English","Indicator S/N","Wägeelektronik S/N")</f>
        <v>Indicator S/N</v>
      </c>
      <c r="L8" s="399"/>
      <c r="M8" s="400"/>
      <c r="N8" s="400"/>
      <c r="O8" s="400"/>
      <c r="P8" s="400"/>
      <c r="Q8" s="401"/>
    </row>
    <row r="9" spans="1:17" ht="12.75" x14ac:dyDescent="0.2">
      <c r="A9" s="76"/>
      <c r="B9" s="76"/>
      <c r="C9" s="180" t="s">
        <v>19</v>
      </c>
      <c r="D9" s="563"/>
      <c r="E9" s="564"/>
      <c r="F9" s="97" t="s">
        <v>10</v>
      </c>
      <c r="G9" s="97"/>
      <c r="H9" s="76"/>
      <c r="I9" s="97"/>
      <c r="J9" s="76"/>
      <c r="K9" s="201" t="str">
        <f>IF($D$13="English","TAC(Type Approval Certificate) Indicator","Bauartzulassung Wägeelektronik")</f>
        <v>TAC(Type Approval Certificate) Indicator</v>
      </c>
      <c r="L9" s="399"/>
      <c r="M9" s="400"/>
      <c r="N9" s="400"/>
      <c r="O9" s="400"/>
      <c r="P9" s="400"/>
      <c r="Q9" s="401"/>
    </row>
    <row r="10" spans="1:17" ht="12.75" x14ac:dyDescent="0.2">
      <c r="A10" s="76"/>
      <c r="B10" s="76"/>
      <c r="C10" s="180"/>
      <c r="D10" s="203"/>
      <c r="E10" s="204"/>
      <c r="F10" s="97"/>
      <c r="G10" s="76"/>
      <c r="H10" s="76"/>
      <c r="I10" s="76"/>
      <c r="J10" s="76"/>
      <c r="K10" s="201" t="str">
        <f>IF($D$13="English","Firmware type and version:","Wägeelektronik Programm und Version")</f>
        <v>Firmware type and version:</v>
      </c>
      <c r="L10" s="399"/>
      <c r="M10" s="400"/>
      <c r="N10" s="400"/>
      <c r="O10" s="400"/>
      <c r="P10" s="400"/>
      <c r="Q10" s="401"/>
    </row>
    <row r="11" spans="1:17" ht="12" customHeight="1" x14ac:dyDescent="0.2">
      <c r="A11" s="76"/>
      <c r="B11" s="76"/>
      <c r="C11" s="77"/>
      <c r="D11" s="76"/>
      <c r="E11" s="76"/>
      <c r="F11" s="76"/>
      <c r="G11" s="76"/>
      <c r="H11" s="97"/>
      <c r="I11" s="76"/>
      <c r="J11" s="99"/>
      <c r="K11" s="99"/>
      <c r="L11" s="97"/>
      <c r="M11" s="205" t="str">
        <f>IF($D$13="English","Test Weight Calibrations Current?","Standardgewichte kalibriert?")</f>
        <v>Test Weight Calibrations Current?</v>
      </c>
      <c r="N11" s="29"/>
      <c r="O11" s="76"/>
      <c r="P11" s="76"/>
      <c r="Q11" s="76"/>
    </row>
    <row r="12" spans="1:17" ht="12" customHeight="1" x14ac:dyDescent="0.2">
      <c r="A12" s="76"/>
      <c r="B12" s="76"/>
      <c r="C12" s="76"/>
      <c r="D12" s="76"/>
      <c r="E12" s="76"/>
      <c r="F12" s="76"/>
      <c r="G12" s="76"/>
      <c r="H12" s="76"/>
      <c r="I12" s="157"/>
      <c r="J12" s="157"/>
      <c r="K12" s="201" t="str">
        <f>IF($D$13="English","Set-No. of Standard-Weights in use","Set-Nr. der Standardgewichte")</f>
        <v>Set-No. of Standard-Weights in use</v>
      </c>
      <c r="L12" s="418"/>
      <c r="M12" s="419"/>
      <c r="N12" s="419"/>
      <c r="O12" s="419"/>
      <c r="P12" s="419"/>
      <c r="Q12" s="420"/>
    </row>
    <row r="13" spans="1:17" ht="12" customHeight="1" x14ac:dyDescent="0.2">
      <c r="A13" s="206" t="s">
        <v>80</v>
      </c>
      <c r="B13" s="76"/>
      <c r="C13" s="76"/>
      <c r="D13" s="219" t="s">
        <v>53</v>
      </c>
      <c r="E13" s="76"/>
      <c r="F13" s="76"/>
      <c r="G13" s="208"/>
      <c r="H13" s="76"/>
      <c r="I13" s="157"/>
      <c r="J13" s="157"/>
      <c r="K13" s="157"/>
      <c r="L13" s="421"/>
      <c r="M13" s="422"/>
      <c r="N13" s="422"/>
      <c r="O13" s="422"/>
      <c r="P13" s="422"/>
      <c r="Q13" s="423"/>
    </row>
    <row r="14" spans="1:17" ht="12" customHeight="1" x14ac:dyDescent="0.2">
      <c r="A14" s="206"/>
      <c r="B14" s="76"/>
      <c r="C14" s="76"/>
      <c r="D14" s="207"/>
      <c r="E14" s="76"/>
      <c r="F14" s="76"/>
      <c r="G14" s="208"/>
      <c r="H14" s="76"/>
      <c r="I14" s="157"/>
      <c r="J14" s="157"/>
      <c r="K14" s="201" t="str">
        <f>IF($D$13="English","Set-No. Small Weights in use","Set-Nr. der kleinen Gewichte")</f>
        <v>Set-No. Small Weights in use</v>
      </c>
      <c r="L14" s="418"/>
      <c r="M14" s="419"/>
      <c r="N14" s="419"/>
      <c r="O14" s="419"/>
      <c r="P14" s="419"/>
      <c r="Q14" s="420"/>
    </row>
    <row r="15" spans="1:17" ht="12" customHeight="1" x14ac:dyDescent="0.2">
      <c r="A15" s="206"/>
      <c r="B15" s="76"/>
      <c r="C15" s="76"/>
      <c r="D15" s="207"/>
      <c r="E15" s="76"/>
      <c r="F15" s="76"/>
      <c r="G15" s="208"/>
      <c r="H15" s="76"/>
      <c r="I15" s="157"/>
      <c r="J15" s="157"/>
      <c r="K15" s="76"/>
      <c r="L15" s="421"/>
      <c r="M15" s="422"/>
      <c r="N15" s="422"/>
      <c r="O15" s="422"/>
      <c r="P15" s="422"/>
      <c r="Q15" s="423"/>
    </row>
    <row r="16" spans="1:17" ht="17.25" customHeight="1" x14ac:dyDescent="0.2">
      <c r="A16" s="94" t="str">
        <f>IF($D$13="English","Load Cell","Wägezelle")</f>
        <v>Load Cell</v>
      </c>
      <c r="B16" s="76"/>
      <c r="C16" s="98" t="str">
        <f>IF($D$13="English","Manufacturer","Hersteller")</f>
        <v>Manufacturer</v>
      </c>
      <c r="D16" s="77"/>
      <c r="E16" s="437"/>
      <c r="F16" s="438"/>
      <c r="G16" s="438"/>
      <c r="H16" s="439"/>
      <c r="I16" s="76" t="s">
        <v>22</v>
      </c>
      <c r="J16" s="412"/>
      <c r="K16" s="439"/>
      <c r="L16" s="98" t="str">
        <f>IF($D$13="English","Total number:","Gesamtanzahl:")</f>
        <v>Total number:</v>
      </c>
      <c r="M16" s="99"/>
      <c r="N16" s="99"/>
      <c r="O16" s="76"/>
      <c r="P16" s="616"/>
      <c r="Q16" s="617"/>
    </row>
    <row r="17" spans="1:28" ht="12" customHeight="1" x14ac:dyDescent="0.2">
      <c r="A17" s="76"/>
      <c r="B17" s="76"/>
      <c r="C17" s="76"/>
      <c r="D17" s="76"/>
      <c r="E17" s="76"/>
      <c r="F17" s="76"/>
      <c r="G17" s="113"/>
      <c r="H17" s="114"/>
      <c r="I17" s="114"/>
      <c r="J17" s="136"/>
      <c r="K17" s="76"/>
      <c r="L17" s="76"/>
      <c r="M17" s="76"/>
      <c r="N17" s="76"/>
      <c r="O17" s="76"/>
      <c r="P17" s="76"/>
      <c r="Q17" s="76"/>
      <c r="R17" s="1" t="s">
        <v>105</v>
      </c>
    </row>
    <row r="18" spans="1:28" ht="12" customHeight="1" x14ac:dyDescent="0.2">
      <c r="A18" s="76" t="str">
        <f>IF($D$13="English","location of Verification: M= Manufacturer site - I=Installation site","Ort der Eichung: M=beim Hersteller - I=am Aufstellungsort")</f>
        <v>location of Verification: M= Manufacturer site - I=Installation site</v>
      </c>
      <c r="B18" s="76"/>
      <c r="C18" s="76"/>
      <c r="D18" s="76"/>
      <c r="E18" s="76"/>
      <c r="F18" s="76"/>
      <c r="G18" s="113"/>
      <c r="H18" s="114"/>
      <c r="I18" s="114"/>
      <c r="J18" s="384" t="s">
        <v>7</v>
      </c>
      <c r="K18" s="76"/>
      <c r="L18" s="76"/>
      <c r="M18" s="76"/>
      <c r="N18" s="76"/>
      <c r="O18" s="76"/>
      <c r="P18" s="76"/>
      <c r="Q18" s="76"/>
      <c r="R18" s="1" t="s">
        <v>7</v>
      </c>
    </row>
    <row r="19" spans="1:28" ht="12" customHeight="1" x14ac:dyDescent="0.2">
      <c r="A19" s="76" t="str">
        <f>IF($D$13="English","link to calculate g:",IF($D$13="Deutsch","Link zum Ermitteln von g:"," "))</f>
        <v>link to calculate g:</v>
      </c>
      <c r="B19" s="76"/>
      <c r="C19" s="76"/>
      <c r="D19" s="76"/>
      <c r="E19" s="76" t="s">
        <v>107</v>
      </c>
      <c r="F19" s="76"/>
      <c r="G19" s="113"/>
      <c r="H19" s="114"/>
      <c r="I19" s="114"/>
      <c r="J19" s="114"/>
      <c r="K19" s="114"/>
      <c r="L19" s="76"/>
      <c r="M19" s="76"/>
      <c r="N19" s="76"/>
      <c r="O19" s="76"/>
      <c r="P19" s="76"/>
      <c r="Q19" s="76"/>
    </row>
    <row r="20" spans="1:28" ht="12" customHeight="1" x14ac:dyDescent="0.2">
      <c r="A20" s="76" t="str">
        <f>IF($D$13="English",IF($J$18="M","Manufacturer town:"," "),IF($D$13="Deutsch",IF($J$18="M","Hersteller/Prüfungsort:"," ")))</f>
        <v xml:space="preserve"> </v>
      </c>
      <c r="C20" s="76"/>
      <c r="D20" s="647"/>
      <c r="E20" s="493"/>
      <c r="F20" s="493"/>
      <c r="G20" s="413"/>
      <c r="H20" s="76" t="str">
        <f>IF($D$13="English",IF($J$18="M","Installation town:"," "),IF($D$13="Deutsch",IF($J$18="M","Aufstellungsort:"," ")))</f>
        <v xml:space="preserve"> </v>
      </c>
      <c r="K20" s="648"/>
      <c r="L20" s="649"/>
      <c r="M20" s="649"/>
      <c r="N20" s="649"/>
      <c r="O20" s="649"/>
      <c r="P20" s="649"/>
      <c r="Q20" s="650"/>
    </row>
    <row r="21" spans="1:28" ht="12" customHeight="1" x14ac:dyDescent="0.2">
      <c r="A21" s="76" t="str">
        <f>IF($D$13="English",IF($J$18="M","g at Manufacturer site:","no info needed "),IF($D$13="Deutsch",IF($J$18="M","g Hersteller/Prüfung:","keine Info notwendig")))</f>
        <v xml:space="preserve">no info needed </v>
      </c>
      <c r="B21" s="76"/>
      <c r="C21" s="76"/>
      <c r="D21" s="651"/>
      <c r="E21" s="652"/>
      <c r="F21" s="125" t="s">
        <v>106</v>
      </c>
      <c r="G21" s="113"/>
      <c r="H21" s="76" t="str">
        <f>IF($D$13="English",IF($J$18="M","g at Installation site:"," "),IF($D$13="Deutsch",IF($J$18="M","g am Aufstellungsort:"," ")))</f>
        <v xml:space="preserve"> </v>
      </c>
      <c r="I21" s="114"/>
      <c r="J21" s="136"/>
      <c r="K21" s="686"/>
      <c r="L21" s="687"/>
      <c r="M21" s="125" t="s">
        <v>106</v>
      </c>
      <c r="N21" s="76"/>
      <c r="O21" s="76"/>
      <c r="P21" s="76"/>
      <c r="Q21" s="76"/>
    </row>
    <row r="22" spans="1:28" ht="12" customHeight="1" x14ac:dyDescent="0.2">
      <c r="A22" s="76" t="str">
        <f>IF($D$13="English",IF($J$18="M","weight control:"," "),IF($D$13="Deutsch",IF($J$18="M","Gewichtskontrolle:"," ")))</f>
        <v xml:space="preserve"> </v>
      </c>
      <c r="B22" s="76"/>
      <c r="C22" s="76"/>
      <c r="D22" s="76" t="str">
        <f>IF($D$13="English",IF($J$18="M","standard weights:"," "),IF($D$13="Deutsch",IF($J$18="M","Kalibriergewicht:"," ")))</f>
        <v xml:space="preserve"> </v>
      </c>
      <c r="E22" s="76"/>
      <c r="F22" s="655"/>
      <c r="G22" s="656"/>
      <c r="H22" s="116" t="s">
        <v>2</v>
      </c>
      <c r="I22" s="114"/>
      <c r="J22" s="76" t="str">
        <f>IF($D$13="English",IF($J$18="M","calculated weight:"," "),IF($D$13="Deutsch",IF($J$18="M","umgerechnetes Gewicht:"," ")))</f>
        <v xml:space="preserve"> </v>
      </c>
      <c r="K22" s="76"/>
      <c r="L22" s="76"/>
      <c r="M22" s="76"/>
      <c r="N22" s="657" t="str">
        <f>IF(F22=""," ",F22*(1-($K$21-$D$21)/$D$21))</f>
        <v xml:space="preserve"> </v>
      </c>
      <c r="O22" s="658"/>
      <c r="P22" s="658"/>
      <c r="Q22" s="116" t="s">
        <v>2</v>
      </c>
    </row>
    <row r="23" spans="1:28" ht="12" customHeight="1" x14ac:dyDescent="0.2">
      <c r="A23" s="76"/>
      <c r="B23" s="76"/>
      <c r="C23" s="76"/>
      <c r="D23" s="76"/>
      <c r="E23" s="76"/>
      <c r="F23" s="76"/>
      <c r="G23" s="113"/>
      <c r="H23" s="114"/>
      <c r="I23" s="114"/>
      <c r="J23" s="136"/>
      <c r="K23" s="76"/>
      <c r="L23" s="76"/>
      <c r="M23" s="76"/>
      <c r="N23" s="76"/>
      <c r="O23" s="76"/>
      <c r="P23" s="76"/>
      <c r="Q23" s="76"/>
    </row>
    <row r="24" spans="1:28" ht="12" customHeight="1" x14ac:dyDescent="0.2">
      <c r="A24" s="76"/>
      <c r="B24" s="76"/>
      <c r="C24" s="76"/>
      <c r="D24" s="76"/>
      <c r="E24" s="76"/>
      <c r="F24" s="76"/>
      <c r="G24" s="113"/>
      <c r="H24" s="114"/>
      <c r="I24" s="114"/>
      <c r="J24" s="136"/>
      <c r="K24" s="76"/>
      <c r="L24" s="76"/>
      <c r="M24" s="76"/>
      <c r="N24" s="76"/>
      <c r="O24" s="76"/>
      <c r="P24" s="76"/>
      <c r="Q24" s="76"/>
    </row>
    <row r="25" spans="1:28" ht="12" customHeight="1" x14ac:dyDescent="0.2">
      <c r="A25" s="94" t="str">
        <f>IF($D$13="English","1. Repeatability Test (indicator in hi-res mode):","1. Prüfung der Wiederholbarkeit (Indikator in Hi-Res-Modus):")</f>
        <v>1. Repeatability Test (indicator in hi-res mode):</v>
      </c>
      <c r="B25" s="76"/>
      <c r="C25" s="77"/>
      <c r="D25" s="95"/>
      <c r="E25" s="96"/>
      <c r="F25" s="97"/>
      <c r="G25" s="76"/>
      <c r="H25" s="76" t="str">
        <f>IF($D$13="English","accordance to EN45501-2015, A.4.10","gemäß EN45501-2015, A.4.10")</f>
        <v>accordance to EN45501-2015, A.4.10</v>
      </c>
      <c r="I25" s="76"/>
      <c r="J25" s="98"/>
      <c r="K25" s="99"/>
      <c r="L25" s="99"/>
      <c r="M25" s="99"/>
      <c r="N25" s="76"/>
      <c r="O25" s="76"/>
      <c r="P25" s="76"/>
      <c r="Q25" s="76"/>
    </row>
    <row r="26" spans="1:28" ht="12" customHeight="1" x14ac:dyDescent="0.2">
      <c r="A26" s="98" t="str">
        <f>IF($D$13="English","* The zero tracking device may be in operation for the repeatability test.","* Die Nullnachführung darf bei der Prüfung der Wiederholbarkeit eingeschaltet sein")</f>
        <v>* The zero tracking device may be in operation for the repeatability test.</v>
      </c>
      <c r="B26" s="76"/>
      <c r="C26" s="77"/>
      <c r="D26" s="95"/>
      <c r="E26" s="96"/>
      <c r="F26" s="97"/>
      <c r="G26" s="76"/>
      <c r="H26" s="97"/>
      <c r="I26" s="76"/>
      <c r="J26" s="76"/>
      <c r="K26" s="99"/>
      <c r="L26" s="99"/>
      <c r="M26" s="99"/>
      <c r="N26" s="76"/>
      <c r="O26" s="76"/>
      <c r="P26" s="76"/>
      <c r="Q26" s="76"/>
    </row>
    <row r="27" spans="1:28" ht="12" customHeight="1" x14ac:dyDescent="0.2">
      <c r="A27" s="98" t="str">
        <f>IF($D$13="English","Substitution of standard weights: Standard weights of at least 1 t or 50% Max must be available","Einsatz von Ersatzlasten: Standardgewichte von mindestens 1t oder 50%Max müssen vorhanden sein. ")</f>
        <v>Substitution of standard weights: Standard weights of at least 1 t or 50% Max must be available</v>
      </c>
      <c r="B27" s="76"/>
      <c r="C27" s="77"/>
      <c r="D27" s="95"/>
      <c r="E27" s="96"/>
      <c r="F27" s="97"/>
      <c r="G27" s="76"/>
      <c r="H27" s="97"/>
      <c r="I27" s="76"/>
      <c r="J27" s="76"/>
      <c r="K27" s="99"/>
      <c r="L27" s="99"/>
      <c r="M27" s="99"/>
      <c r="N27" s="76"/>
      <c r="O27" s="76"/>
      <c r="P27" s="76"/>
      <c r="Q27" s="76"/>
    </row>
    <row r="28" spans="1:28" ht="12" customHeight="1" x14ac:dyDescent="0.2">
      <c r="A28" s="382" t="str">
        <f>IF($J$18="M","L calc = calculated load at Testing Site"," ")</f>
        <v xml:space="preserve"> </v>
      </c>
      <c r="B28" s="76"/>
      <c r="C28" s="77"/>
      <c r="D28" s="95"/>
      <c r="E28" s="96"/>
      <c r="F28" s="97"/>
      <c r="G28" s="76"/>
      <c r="H28" s="97"/>
      <c r="I28" s="76"/>
      <c r="J28" s="76"/>
      <c r="K28" s="99"/>
      <c r="L28" s="99"/>
      <c r="M28" s="99"/>
      <c r="N28" s="76"/>
      <c r="O28" s="76"/>
      <c r="P28" s="76"/>
      <c r="Q28" s="76"/>
    </row>
    <row r="29" spans="1:28" ht="12.75" customHeight="1" x14ac:dyDescent="0.2">
      <c r="A29" s="402" t="str">
        <f>IF($D$13="English","load must be about","ungefähre Last")</f>
        <v>load must be about</v>
      </c>
      <c r="B29" s="403"/>
      <c r="C29" s="404"/>
      <c r="D29" s="390" t="s">
        <v>0</v>
      </c>
      <c r="E29" s="425"/>
      <c r="F29" s="391"/>
      <c r="G29" s="390" t="s">
        <v>7</v>
      </c>
      <c r="H29" s="391"/>
      <c r="I29" s="390" t="s">
        <v>8</v>
      </c>
      <c r="J29" s="391"/>
      <c r="K29" s="390" t="s">
        <v>1</v>
      </c>
      <c r="L29" s="391"/>
      <c r="M29" s="102" t="s">
        <v>9</v>
      </c>
      <c r="N29" s="509" t="s">
        <v>36</v>
      </c>
      <c r="O29" s="510"/>
      <c r="P29" s="660" t="str">
        <f>IF($J$18="M","L calc"," ")</f>
        <v xml:space="preserve"> </v>
      </c>
      <c r="Q29" s="661" t="str">
        <f>IF(AND(N29&gt;=N30,N29&gt;=N31),N29,IF(AND(N30&gt;=N29,N30&gt;=N31),N30,IF(AND(N31&gt;=N29,N31&gt;=N30),N31)))</f>
        <v>e error</v>
      </c>
      <c r="T29" s="25"/>
      <c r="U29" s="8"/>
      <c r="V29" s="16"/>
      <c r="W29" s="370"/>
      <c r="X29" s="370"/>
      <c r="Y29" s="370"/>
      <c r="Z29" s="370"/>
      <c r="AA29" s="370"/>
      <c r="AB29" s="370"/>
    </row>
    <row r="30" spans="1:28" ht="12" customHeight="1" x14ac:dyDescent="0.2">
      <c r="A30" s="102" t="s">
        <v>3</v>
      </c>
      <c r="B30" s="390" t="s">
        <v>2</v>
      </c>
      <c r="C30" s="391"/>
      <c r="D30" s="102" t="s">
        <v>3</v>
      </c>
      <c r="E30" s="390" t="s">
        <v>2</v>
      </c>
      <c r="F30" s="391"/>
      <c r="G30" s="390" t="s">
        <v>2</v>
      </c>
      <c r="H30" s="391"/>
      <c r="I30" s="390" t="s">
        <v>2</v>
      </c>
      <c r="J30" s="391"/>
      <c r="K30" s="102" t="s">
        <v>2</v>
      </c>
      <c r="L30" s="360" t="s">
        <v>3</v>
      </c>
      <c r="M30" s="102" t="s">
        <v>16</v>
      </c>
      <c r="N30" s="509" t="s">
        <v>3</v>
      </c>
      <c r="O30" s="510"/>
      <c r="P30" s="660" t="str">
        <f>IF($J$18="M","[kg]"," ")</f>
        <v xml:space="preserve"> </v>
      </c>
      <c r="Q30" s="661" t="str">
        <f>IF(AND(N30&gt;=N31,N30&gt;=N32),N30,IF(AND(N31&gt;=N30,N31&gt;=N32),N31,IF(AND(N32&gt;=N30,N32&gt;=N31),N32)))</f>
        <v>[e]</v>
      </c>
      <c r="U30" s="8"/>
      <c r="V30" s="16"/>
      <c r="W30" s="370"/>
      <c r="X30" s="370"/>
      <c r="Y30" s="370"/>
      <c r="Z30" s="370"/>
      <c r="AA30" s="370"/>
      <c r="AB30" s="370"/>
    </row>
    <row r="31" spans="1:28" ht="12.75" x14ac:dyDescent="0.2">
      <c r="A31" s="105" t="str">
        <f>IF($D$9=0," ",$D$8/$D$9*0.5)</f>
        <v xml:space="preserve"> </v>
      </c>
      <c r="B31" s="567">
        <f>$D$8*0.5</f>
        <v>0</v>
      </c>
      <c r="C31" s="568"/>
      <c r="D31" s="105" t="str">
        <f>IF($D$9=0," ",$E$31/$D$9)</f>
        <v xml:space="preserve"> </v>
      </c>
      <c r="E31" s="569"/>
      <c r="F31" s="570"/>
      <c r="G31" s="511"/>
      <c r="H31" s="512"/>
      <c r="I31" s="507" t="str">
        <f t="shared" ref="I31:I32" si="0">IF(G31=0," ",IF($J$18="M",ABS(P31-G31),ABS(G31-E31)))</f>
        <v xml:space="preserve"> </v>
      </c>
      <c r="J31" s="508"/>
      <c r="K31" s="223">
        <f>L31*$D$9</f>
        <v>0</v>
      </c>
      <c r="L31" s="108">
        <f>IF(D31=" ",0,IF(D31&lt;=500,0.5,(IF(D31&lt;=2000,1,IF(D31&gt;2000,1.5," ")))))</f>
        <v>0</v>
      </c>
      <c r="M31" s="109" t="str">
        <f>IF(I31&lt;=K31,"Y","N")</f>
        <v>N</v>
      </c>
      <c r="N31" s="507" t="str">
        <f>IF(G31=0," ",ROUND(I31/$D$9,2))</f>
        <v xml:space="preserve"> </v>
      </c>
      <c r="O31" s="508"/>
      <c r="P31" s="636" t="str">
        <f>IF($J$18="M",(IF(E31=" "," ",(E31*(1-($K$21-$D$21)/$D$21))))," ")</f>
        <v xml:space="preserve"> </v>
      </c>
      <c r="Q31" s="637" t="str">
        <f>IF(AND(N31&gt;=N32,N31&gt;=N33),N31,IF(AND(N32&gt;=N31,N32&gt;=N33),N32,IF(AND(N33&gt;=N31,N33&gt;=N32),N33)))</f>
        <v xml:space="preserve"> </v>
      </c>
      <c r="R31" s="35"/>
    </row>
    <row r="32" spans="1:28" ht="12.75" x14ac:dyDescent="0.2">
      <c r="A32" s="105" t="str">
        <f>IF($D$9=0," ",$D$8/$D$9*0.5)</f>
        <v xml:space="preserve"> </v>
      </c>
      <c r="B32" s="567">
        <f>$D$8*0.5</f>
        <v>0</v>
      </c>
      <c r="C32" s="568"/>
      <c r="D32" s="105" t="str">
        <f>IF($D$9=0," ",$E$31/$D$9)</f>
        <v xml:space="preserve"> </v>
      </c>
      <c r="E32" s="671" t="str">
        <f>IF(E31=0," ",E31)</f>
        <v xml:space="preserve"> </v>
      </c>
      <c r="F32" s="672"/>
      <c r="G32" s="511"/>
      <c r="H32" s="512"/>
      <c r="I32" s="507" t="str">
        <f t="shared" si="0"/>
        <v xml:space="preserve"> </v>
      </c>
      <c r="J32" s="508"/>
      <c r="K32" s="223">
        <f>L32*$D$9</f>
        <v>0</v>
      </c>
      <c r="L32" s="108">
        <f>IF(D32=" ",0,IF(D32&lt;=500,0.5,(IF(D32&lt;=2000,1,IF(D32&gt;2000,1.5," ")))))</f>
        <v>0</v>
      </c>
      <c r="M32" s="109" t="str">
        <f>IF(I32&lt;=K32,"Y","N")</f>
        <v>N</v>
      </c>
      <c r="N32" s="507" t="str">
        <f>IF(G32=0," ",ROUND(I32/$D$9,2))</f>
        <v xml:space="preserve"> </v>
      </c>
      <c r="O32" s="508"/>
      <c r="P32" s="636" t="str">
        <f t="shared" ref="P32:P33" si="1">IF($J$18="M",(IF(E32=" "," ",(E32*(1-($K$21-$D$21)/$D$21))))," ")</f>
        <v xml:space="preserve"> </v>
      </c>
      <c r="Q32" s="637" t="str">
        <f t="shared" ref="Q32:Q33" si="2">IF(AND(N32&gt;=N33,N32&gt;=N34),N32,IF(AND(N33&gt;=N32,N33&gt;=N34),N33,IF(AND(N34&gt;=N32,N34&gt;=N33),N34)))</f>
        <v xml:space="preserve"> </v>
      </c>
      <c r="R32" s="6"/>
      <c r="S32" s="7"/>
      <c r="U32" s="17"/>
      <c r="V32" s="17"/>
      <c r="W32" s="17"/>
      <c r="X32" s="17"/>
      <c r="Y32" s="17"/>
      <c r="Z32" s="17"/>
    </row>
    <row r="33" spans="1:26" ht="12.75" x14ac:dyDescent="0.2">
      <c r="A33" s="105" t="str">
        <f>IF($D$9=0," ",$D$8/$D$9*0.5)</f>
        <v xml:space="preserve"> </v>
      </c>
      <c r="B33" s="567">
        <f>$D$8*0.5</f>
        <v>0</v>
      </c>
      <c r="C33" s="568"/>
      <c r="D33" s="105" t="str">
        <f>IF($D$9=0," ",$E$31/$D$9)</f>
        <v xml:space="preserve"> </v>
      </c>
      <c r="E33" s="671" t="str">
        <f>IF(E32=0," ",E32)</f>
        <v xml:space="preserve"> </v>
      </c>
      <c r="F33" s="672"/>
      <c r="G33" s="511"/>
      <c r="H33" s="512"/>
      <c r="I33" s="507" t="str">
        <f>IF(G33=0," ",IF($J$18="M",ABS(P33-G33),ABS(G33-E33)))</f>
        <v xml:space="preserve"> </v>
      </c>
      <c r="J33" s="508"/>
      <c r="K33" s="223">
        <f>L33*$D$9</f>
        <v>0</v>
      </c>
      <c r="L33" s="108">
        <f>IF(D33=" ",0,IF(D33&lt;=500,0.5,(IF(D33&lt;=2000,1,IF(D33&gt;2000,1.5," ")))))</f>
        <v>0</v>
      </c>
      <c r="M33" s="109" t="str">
        <f>IF(I33&lt;=K33,"Y","N")</f>
        <v>N</v>
      </c>
      <c r="N33" s="507" t="str">
        <f>IF(G33=0," ",ROUND(I33/$D$9,2))</f>
        <v xml:space="preserve"> </v>
      </c>
      <c r="O33" s="508"/>
      <c r="P33" s="636" t="str">
        <f t="shared" si="1"/>
        <v xml:space="preserve"> </v>
      </c>
      <c r="Q33" s="637" t="str">
        <f t="shared" si="2"/>
        <v xml:space="preserve"> </v>
      </c>
      <c r="R33" s="6"/>
      <c r="S33" s="7"/>
      <c r="T33" s="16"/>
      <c r="U33" s="17"/>
      <c r="V33" s="17"/>
      <c r="W33" s="17"/>
      <c r="X33" s="17"/>
      <c r="Y33" s="17"/>
      <c r="Z33" s="17"/>
    </row>
    <row r="34" spans="1:26" ht="12.75" x14ac:dyDescent="0.2">
      <c r="A34" s="288"/>
      <c r="B34" s="293"/>
      <c r="C34" s="294"/>
      <c r="D34" s="288"/>
      <c r="E34" s="293"/>
      <c r="F34" s="301"/>
      <c r="G34" s="390" t="s">
        <v>102</v>
      </c>
      <c r="H34" s="391"/>
      <c r="I34" s="507">
        <f>IF(G31=0,0,ROUND((MAX(G31:H33)-MIN(G31:H33)),4))</f>
        <v>0</v>
      </c>
      <c r="J34" s="508"/>
      <c r="K34" s="223">
        <f>L34*$D$9</f>
        <v>0</v>
      </c>
      <c r="L34" s="108">
        <f>IF(OR(D31=" ",D32=" ",D33=" "),0,IF(AND(D31&lt;=500,D32&lt;=500,D33&lt;=500),0.5,(IF(AND(D31&lt;=2000,D32&lt;=2000,D33&lt;=2000),1,IF(AND(D31&gt;2000,D32&gt;2000,D33&gt;2000),1.5," ")))))</f>
        <v>0</v>
      </c>
      <c r="M34" s="109" t="str">
        <f>IF(I34&lt;=K34,"Y","N")</f>
        <v>Y</v>
      </c>
      <c r="N34" s="179"/>
      <c r="O34" s="179"/>
      <c r="P34" s="211"/>
      <c r="Q34" s="211"/>
      <c r="R34" s="6"/>
      <c r="S34" s="7"/>
      <c r="T34" s="16"/>
      <c r="U34" s="17"/>
      <c r="V34" s="17"/>
      <c r="W34" s="17"/>
      <c r="X34" s="17"/>
      <c r="Y34" s="17"/>
      <c r="Z34" s="17"/>
    </row>
    <row r="35" spans="1:26" ht="12" customHeight="1" x14ac:dyDescent="0.2">
      <c r="A35" s="76"/>
      <c r="B35" s="76"/>
      <c r="C35" s="76"/>
      <c r="D35" s="76"/>
      <c r="E35" s="76"/>
      <c r="F35" s="76"/>
      <c r="G35" s="76"/>
      <c r="H35" s="76"/>
      <c r="I35" s="76"/>
      <c r="J35" s="387" t="str">
        <f>IF($D$13="English","Test passed?","Test bestanden?")</f>
        <v>Test passed?</v>
      </c>
      <c r="K35" s="388"/>
      <c r="L35" s="389"/>
      <c r="M35" s="109" t="str">
        <f>IF(AND(M31="Y",M32="Y",M33="Y",M34="Y"),"Y","N")</f>
        <v>N</v>
      </c>
      <c r="N35" s="76"/>
      <c r="O35" s="76"/>
      <c r="P35" s="76"/>
      <c r="Q35" s="76"/>
    </row>
    <row r="36" spans="1:26" ht="14.25" customHeight="1" x14ac:dyDescent="0.2">
      <c r="A36" s="76"/>
      <c r="B36" s="76"/>
      <c r="C36" s="76"/>
      <c r="D36" s="97" t="str">
        <f>IF(D13="deutsch","Anteil Eichgewichte:","Contingent of standard weights:")</f>
        <v>Contingent of standard weights:</v>
      </c>
      <c r="E36" s="212"/>
      <c r="F36" s="212"/>
      <c r="G36" s="104"/>
      <c r="H36" s="104"/>
      <c r="I36" s="306" t="str">
        <f>IF(D9=0," ",IF(ROUND(I34/D9,2)&lt;=0.2,"1/5 Max",IF(ROUND(I34/D9,2)&lt;=0.3,"1/3 Max","1/2 Max")))</f>
        <v xml:space="preserve"> </v>
      </c>
      <c r="J36" s="104"/>
      <c r="K36" s="214" t="s">
        <v>39</v>
      </c>
      <c r="L36" s="517" t="str">
        <f>IF(D9=0," ",IF(ROUND(I34/D9,2)&lt;=0.2,D8/5,IF(ROUND(I34/D9,2)&lt;=0.3,D8/3,D8/2)))</f>
        <v xml:space="preserve"> </v>
      </c>
      <c r="M36" s="518"/>
      <c r="N36" s="519"/>
      <c r="O36" s="103" t="s">
        <v>10</v>
      </c>
      <c r="P36" s="76"/>
      <c r="Q36" s="76"/>
      <c r="R36" s="25"/>
      <c r="S36" s="8"/>
      <c r="T36" s="16"/>
      <c r="U36" s="17"/>
      <c r="V36" s="17"/>
      <c r="W36" s="17"/>
      <c r="X36" s="17"/>
      <c r="Y36" s="17"/>
      <c r="Z36" s="17"/>
    </row>
    <row r="37" spans="1:26" ht="12" customHeight="1" x14ac:dyDescent="0.2">
      <c r="A37" s="76"/>
      <c r="B37" s="76"/>
      <c r="C37" s="76"/>
      <c r="D37" s="76"/>
      <c r="E37" s="76"/>
      <c r="F37" s="76"/>
      <c r="G37" s="76"/>
      <c r="H37" s="76"/>
      <c r="I37" s="76"/>
      <c r="J37" s="113"/>
      <c r="K37" s="114"/>
      <c r="L37" s="114"/>
      <c r="M37" s="76"/>
      <c r="N37" s="76"/>
      <c r="O37" s="76"/>
      <c r="P37" s="76"/>
      <c r="Q37" s="76"/>
    </row>
    <row r="38" spans="1:26" ht="15.75" customHeight="1" x14ac:dyDescent="0.2">
      <c r="A38" s="94" t="str">
        <f>IF($D$13="English","2.  Accuracy of Zero Device (hi-res mode: off):","2.  Prüfung der Genauigkeit der Nullstellung (Hi-Res-Modus aus):")</f>
        <v>2.  Accuracy of Zero Device (hi-res mode: off):</v>
      </c>
      <c r="B38" s="76"/>
      <c r="C38" s="76"/>
      <c r="D38" s="76"/>
      <c r="E38" s="76"/>
      <c r="F38" s="76"/>
      <c r="G38" s="76"/>
      <c r="H38" s="76" t="str">
        <f>IF($D$13="English","accordance to EN45501-2015, A.4.2.3","gemäß EN45501-2015, A.4.2.3")</f>
        <v>accordance to EN45501-2015, A.4.2.3</v>
      </c>
      <c r="I38" s="76"/>
      <c r="J38" s="98"/>
      <c r="K38" s="76"/>
      <c r="L38" s="116"/>
      <c r="M38" s="76"/>
      <c r="N38" s="76"/>
      <c r="O38" s="76"/>
      <c r="P38" s="76"/>
      <c r="Q38" s="76"/>
    </row>
    <row r="39" spans="1:26" ht="12.75" x14ac:dyDescent="0.2">
      <c r="A39" s="450" t="s">
        <v>85</v>
      </c>
      <c r="B39" s="451"/>
      <c r="C39" s="451"/>
      <c r="D39" s="426"/>
      <c r="E39" s="450" t="s">
        <v>82</v>
      </c>
      <c r="F39" s="451"/>
      <c r="G39" s="426"/>
      <c r="H39" s="450" t="s">
        <v>1</v>
      </c>
      <c r="I39" s="498"/>
      <c r="J39" s="102" t="s">
        <v>9</v>
      </c>
      <c r="K39" s="119"/>
      <c r="L39" s="76"/>
      <c r="M39" s="76"/>
      <c r="N39" s="76"/>
      <c r="O39" s="76"/>
      <c r="P39" s="76"/>
      <c r="Q39" s="76"/>
    </row>
    <row r="40" spans="1:26" ht="12.75" customHeight="1" x14ac:dyDescent="0.2">
      <c r="A40" s="450" t="s">
        <v>2</v>
      </c>
      <c r="B40" s="451"/>
      <c r="C40" s="451"/>
      <c r="D40" s="426"/>
      <c r="E40" s="450" t="s">
        <v>2</v>
      </c>
      <c r="F40" s="451"/>
      <c r="G40" s="426"/>
      <c r="H40" s="120" t="s">
        <v>2</v>
      </c>
      <c r="I40" s="118" t="s">
        <v>3</v>
      </c>
      <c r="J40" s="102" t="s">
        <v>16</v>
      </c>
      <c r="K40" s="119"/>
      <c r="L40" s="76"/>
      <c r="M40" s="76"/>
      <c r="N40" s="76"/>
      <c r="O40" s="76"/>
      <c r="P40" s="76"/>
      <c r="Q40" s="76"/>
    </row>
    <row r="41" spans="1:26" ht="12.75" x14ac:dyDescent="0.2">
      <c r="A41" s="577"/>
      <c r="B41" s="578"/>
      <c r="C41" s="546"/>
      <c r="D41" s="547"/>
      <c r="E41" s="573">
        <f>0.5*$D$9-$A$41</f>
        <v>0</v>
      </c>
      <c r="F41" s="688"/>
      <c r="G41" s="597"/>
      <c r="H41" s="217">
        <f>I41*$D$9</f>
        <v>0</v>
      </c>
      <c r="I41" s="122">
        <v>0.25</v>
      </c>
      <c r="J41" s="109" t="str">
        <f>IF(D41=" ","N",IF(H41&gt;=ABS($E41),"Y","N"))</f>
        <v>Y</v>
      </c>
      <c r="K41" s="123"/>
      <c r="L41" s="124"/>
      <c r="M41" s="124"/>
      <c r="N41" s="124"/>
      <c r="O41" s="124"/>
      <c r="P41" s="124"/>
      <c r="Q41" s="124"/>
    </row>
    <row r="42" spans="1:26" ht="12.75" x14ac:dyDescent="0.2">
      <c r="A42" s="125"/>
      <c r="B42" s="126"/>
      <c r="C42" s="76"/>
      <c r="D42" s="76"/>
      <c r="E42" s="76"/>
      <c r="F42" s="76"/>
      <c r="G42" s="76"/>
      <c r="H42" s="76"/>
      <c r="I42" s="77" t="str">
        <f>IF($D$13="English","Test passed?","Test bestanden?")</f>
        <v>Test passed?</v>
      </c>
      <c r="J42" s="127" t="str">
        <f>IF(J41="Y","Y","N")</f>
        <v>Y</v>
      </c>
      <c r="K42" s="76"/>
      <c r="L42" s="124"/>
      <c r="M42" s="124"/>
      <c r="N42" s="124"/>
      <c r="O42" s="124"/>
      <c r="P42" s="124"/>
      <c r="Q42" s="124"/>
    </row>
    <row r="43" spans="1:26" ht="12.75" x14ac:dyDescent="0.2">
      <c r="A43" s="128"/>
      <c r="B43" s="76"/>
      <c r="C43" s="76"/>
      <c r="D43" s="76"/>
      <c r="E43" s="76"/>
      <c r="F43" s="76"/>
      <c r="G43" s="76"/>
      <c r="H43" s="97"/>
      <c r="I43" s="76"/>
      <c r="J43" s="76"/>
      <c r="K43" s="76"/>
      <c r="L43" s="116"/>
      <c r="M43" s="76"/>
      <c r="N43" s="129"/>
      <c r="O43" s="124"/>
      <c r="P43" s="124"/>
      <c r="Q43" s="124"/>
    </row>
    <row r="44" spans="1:26" ht="12" customHeight="1" x14ac:dyDescent="0.2">
      <c r="A44" s="94" t="str">
        <f>IF($D$13="English","3.  Accuracy of Tare Device  (hi-res mode: off):","3.  Genauigkeit der Tarierung  (Hi-Res-Modus: aus):")</f>
        <v>3.  Accuracy of Tare Device  (hi-res mode: off):</v>
      </c>
      <c r="B44" s="130"/>
      <c r="C44" s="131"/>
      <c r="D44" s="76"/>
      <c r="E44" s="76"/>
      <c r="F44" s="76"/>
      <c r="G44" s="76" t="str">
        <f>IF($D$13="English","accordance to EN45501-2015, A.4.6.2","gemäß EN45501-2015, A.4.6.2")</f>
        <v>accordance to EN45501-2015, A.4.6.2</v>
      </c>
      <c r="H44" s="76"/>
      <c r="I44" s="114"/>
      <c r="J44" s="132"/>
      <c r="K44" s="76"/>
      <c r="L44" s="76"/>
      <c r="M44" s="133" t="s">
        <v>83</v>
      </c>
      <c r="N44" s="124"/>
      <c r="O44" s="134"/>
      <c r="P44" s="124"/>
      <c r="Q44" s="124"/>
    </row>
    <row r="45" spans="1:26" ht="12.75" x14ac:dyDescent="0.2">
      <c r="A45" s="76"/>
      <c r="B45" s="78"/>
      <c r="C45" s="135"/>
      <c r="D45" s="76"/>
      <c r="E45" s="76"/>
      <c r="F45" s="76"/>
      <c r="G45" s="99"/>
      <c r="H45" s="98"/>
      <c r="I45" s="114"/>
      <c r="J45" s="132"/>
      <c r="K45" s="76"/>
      <c r="L45" s="76"/>
      <c r="M45" s="76"/>
      <c r="N45" s="76"/>
      <c r="O45" s="76"/>
      <c r="P45" s="76"/>
      <c r="Q45" s="76"/>
    </row>
    <row r="46" spans="1:26" ht="12.75" x14ac:dyDescent="0.2">
      <c r="A46" s="450" t="s">
        <v>85</v>
      </c>
      <c r="B46" s="451"/>
      <c r="C46" s="451"/>
      <c r="D46" s="426"/>
      <c r="E46" s="450" t="s">
        <v>86</v>
      </c>
      <c r="F46" s="451"/>
      <c r="G46" s="426"/>
      <c r="H46" s="450" t="s">
        <v>1</v>
      </c>
      <c r="I46" s="498"/>
      <c r="J46" s="102" t="s">
        <v>9</v>
      </c>
      <c r="K46" s="76"/>
      <c r="L46" s="76"/>
      <c r="M46" s="76"/>
      <c r="N46" s="76"/>
      <c r="O46" s="76"/>
      <c r="P46" s="76"/>
      <c r="Q46" s="76"/>
    </row>
    <row r="47" spans="1:26" ht="12.75" x14ac:dyDescent="0.2">
      <c r="A47" s="450" t="s">
        <v>2</v>
      </c>
      <c r="B47" s="451"/>
      <c r="C47" s="451"/>
      <c r="D47" s="426"/>
      <c r="E47" s="450" t="s">
        <v>2</v>
      </c>
      <c r="F47" s="451"/>
      <c r="G47" s="426"/>
      <c r="H47" s="120" t="s">
        <v>2</v>
      </c>
      <c r="I47" s="118" t="s">
        <v>3</v>
      </c>
      <c r="J47" s="102" t="s">
        <v>16</v>
      </c>
      <c r="K47" s="76"/>
      <c r="L47" s="76"/>
      <c r="M47" s="76"/>
      <c r="N47" s="76"/>
      <c r="O47" s="76"/>
      <c r="P47" s="76"/>
      <c r="Q47" s="76"/>
    </row>
    <row r="48" spans="1:26" ht="12.75" x14ac:dyDescent="0.2">
      <c r="A48" s="577"/>
      <c r="B48" s="578"/>
      <c r="C48" s="546"/>
      <c r="D48" s="547"/>
      <c r="E48" s="573" t="str">
        <f>IF(A48=0," ",0.5*$D$9-$A$48)</f>
        <v xml:space="preserve"> </v>
      </c>
      <c r="F48" s="688"/>
      <c r="G48" s="597"/>
      <c r="H48" s="217">
        <f>I48*$D$9</f>
        <v>0</v>
      </c>
      <c r="I48" s="122">
        <v>0.25</v>
      </c>
      <c r="J48" s="109" t="str">
        <f>IF(A48=0," ",IF(H48&gt;=ABS($E48),"Y","N"))</f>
        <v xml:space="preserve"> </v>
      </c>
      <c r="K48" s="76"/>
      <c r="L48" s="76"/>
      <c r="M48" s="76"/>
      <c r="N48" s="76"/>
      <c r="O48" s="76"/>
      <c r="P48" s="76"/>
      <c r="Q48" s="76"/>
    </row>
    <row r="49" spans="1:17" ht="12.75" x14ac:dyDescent="0.2">
      <c r="A49" s="125"/>
      <c r="B49" s="126"/>
      <c r="C49" s="76"/>
      <c r="D49" s="76"/>
      <c r="E49" s="76"/>
      <c r="F49" s="76"/>
      <c r="G49" s="76"/>
      <c r="H49" s="76"/>
      <c r="I49" s="77" t="str">
        <f>IF($D$13="English","Test passed?","Test bestanden?")</f>
        <v>Test passed?</v>
      </c>
      <c r="J49" s="127" t="str">
        <f>IF(J48="Y","Y","N")</f>
        <v>N</v>
      </c>
      <c r="K49" s="76"/>
      <c r="L49" s="76"/>
      <c r="M49" s="76"/>
      <c r="N49" s="76"/>
      <c r="O49" s="76"/>
      <c r="P49" s="76"/>
      <c r="Q49" s="76"/>
    </row>
    <row r="50" spans="1:17" ht="12" customHeight="1" x14ac:dyDescent="0.2">
      <c r="A50" s="76"/>
      <c r="B50" s="76"/>
      <c r="C50" s="76"/>
      <c r="D50" s="76"/>
      <c r="E50" s="76"/>
      <c r="F50" s="76"/>
      <c r="G50" s="113"/>
      <c r="H50" s="114"/>
      <c r="I50" s="114"/>
      <c r="J50" s="136"/>
      <c r="K50" s="76"/>
      <c r="L50" s="76"/>
      <c r="M50" s="76"/>
      <c r="N50" s="76"/>
      <c r="O50" s="76"/>
      <c r="P50" s="76"/>
      <c r="Q50" s="76"/>
    </row>
    <row r="51" spans="1:17" ht="12" customHeight="1" x14ac:dyDescent="0.2">
      <c r="A51" s="622" t="str">
        <f>IF($D$13="English","4.  Weighing / Linearity Test (Indicator in hi-res mode):","4. Prüfung der Richtigkeit mit Normallast (Indikator in Hi-Res-Modus):")</f>
        <v>4.  Weighing / Linearity Test (Indicator in hi-res mode):</v>
      </c>
      <c r="B51" s="623"/>
      <c r="C51" s="623"/>
      <c r="D51" s="623"/>
      <c r="E51" s="623"/>
      <c r="F51" s="623"/>
      <c r="G51" s="623"/>
      <c r="H51" s="623"/>
      <c r="I51" s="76"/>
      <c r="J51" s="137"/>
      <c r="K51" s="76"/>
      <c r="L51" s="76"/>
      <c r="M51" s="99"/>
      <c r="N51" s="76"/>
      <c r="O51" s="76"/>
      <c r="P51" s="76"/>
      <c r="Q51" s="76"/>
    </row>
    <row r="52" spans="1:17" ht="12" customHeight="1" x14ac:dyDescent="0.2">
      <c r="A52" s="624"/>
      <c r="B52" s="624"/>
      <c r="C52" s="624"/>
      <c r="D52" s="624"/>
      <c r="E52" s="624"/>
      <c r="F52" s="624"/>
      <c r="G52" s="624"/>
      <c r="H52" s="624"/>
      <c r="I52" s="76" t="str">
        <f>IF($D$13="English","accordance to EN45501-2015, A.4.4.1","gemäß EN45501-2015, A.4.4.1")</f>
        <v>accordance to EN45501-2015, A.4.4.1</v>
      </c>
      <c r="J52" s="137"/>
      <c r="K52" s="76"/>
      <c r="L52" s="76"/>
      <c r="M52" s="99"/>
      <c r="N52" s="76"/>
      <c r="O52" s="76"/>
      <c r="P52" s="76"/>
      <c r="Q52" s="76"/>
    </row>
    <row r="53" spans="1:17" ht="12.75" x14ac:dyDescent="0.2">
      <c r="A53" s="402" t="str">
        <f>IF($D$13="English","load must be about","ungefähre Last")</f>
        <v>load must be about</v>
      </c>
      <c r="B53" s="403"/>
      <c r="C53" s="404"/>
      <c r="D53" s="390" t="s">
        <v>0</v>
      </c>
      <c r="E53" s="425"/>
      <c r="F53" s="391"/>
      <c r="G53" s="390" t="s">
        <v>7</v>
      </c>
      <c r="H53" s="391"/>
      <c r="I53" s="390" t="s">
        <v>87</v>
      </c>
      <c r="J53" s="391"/>
      <c r="K53" s="390" t="s">
        <v>1</v>
      </c>
      <c r="L53" s="391"/>
      <c r="M53" s="662" t="s">
        <v>108</v>
      </c>
      <c r="N53" s="663"/>
      <c r="O53" s="379" t="s">
        <v>109</v>
      </c>
      <c r="P53" s="660" t="str">
        <f>IF($J$18="M","L calc"," ")</f>
        <v xml:space="preserve"> </v>
      </c>
      <c r="Q53" s="661">
        <f>IF(AND(N53&gt;=N54,N53&gt;=N55),N53,IF(AND(N54&gt;=N53,N54&gt;=N55),N54,IF(AND(N55&gt;=N53,N55&gt;=N54),N55)))</f>
        <v>0</v>
      </c>
    </row>
    <row r="54" spans="1:17" ht="12.75" x14ac:dyDescent="0.2">
      <c r="A54" s="102" t="s">
        <v>3</v>
      </c>
      <c r="B54" s="425" t="s">
        <v>2</v>
      </c>
      <c r="C54" s="426"/>
      <c r="D54" s="102" t="s">
        <v>3</v>
      </c>
      <c r="E54" s="425" t="s">
        <v>2</v>
      </c>
      <c r="F54" s="426"/>
      <c r="G54" s="390" t="s">
        <v>2</v>
      </c>
      <c r="H54" s="391"/>
      <c r="I54" s="390" t="s">
        <v>2</v>
      </c>
      <c r="J54" s="425"/>
      <c r="K54" s="102" t="s">
        <v>2</v>
      </c>
      <c r="L54" s="360" t="s">
        <v>3</v>
      </c>
      <c r="M54" s="390" t="s">
        <v>2</v>
      </c>
      <c r="N54" s="659"/>
      <c r="O54" s="380"/>
      <c r="P54" s="660" t="str">
        <f>IF($J$18="M","[kg]"," ")</f>
        <v xml:space="preserve"> </v>
      </c>
      <c r="Q54" s="661">
        <f>IF(AND(N54&gt;=N55,N54&gt;=N56),N54,IF(AND(N55&gt;=N54,N55&gt;=N56),N55,IF(AND(N56&gt;=N54,N56&gt;=N55),N56)))</f>
        <v>0</v>
      </c>
    </row>
    <row r="55" spans="1:17" ht="12.75" x14ac:dyDescent="0.2">
      <c r="A55" s="141">
        <v>20</v>
      </c>
      <c r="B55" s="567">
        <f>A55*$D$9</f>
        <v>0</v>
      </c>
      <c r="C55" s="568"/>
      <c r="D55" s="141" t="str">
        <f>IF($D$9=0,"-",E55/$D$9)</f>
        <v>-</v>
      </c>
      <c r="E55" s="571"/>
      <c r="F55" s="572"/>
      <c r="G55" s="673"/>
      <c r="H55" s="674"/>
      <c r="I55" s="507" t="str">
        <f>IF(G55=0," ",IF($J$18="M",(G55-P55),(G55-E55)))</f>
        <v xml:space="preserve"> </v>
      </c>
      <c r="J55" s="508"/>
      <c r="K55" s="375">
        <f t="shared" ref="K55:K63" si="3">IF(L55=" "," ",L55*$D$9)</f>
        <v>0</v>
      </c>
      <c r="L55" s="108">
        <f>IF(D55&lt;=500,0.5,(IF(D55&lt;=2000,1,IF(D55&gt;2000,1.5," "))))</f>
        <v>1.5</v>
      </c>
      <c r="M55" s="390" t="str">
        <f>IF(E55=0," ",IF($E$41=" "," ",ROUND(I55-$E$41,3)))</f>
        <v xml:space="preserve"> </v>
      </c>
      <c r="N55" s="659"/>
      <c r="O55" s="109" t="str">
        <f>IF(M55=" "," ",IF(ABS(M55)&lt;=K55,"Y","N"))</f>
        <v xml:space="preserve"> </v>
      </c>
      <c r="P55" s="636" t="str">
        <f>IF($J$18="M",E55*(1-($K$21-$D$21)/$D$21)," ")</f>
        <v xml:space="preserve"> </v>
      </c>
      <c r="Q55" s="637">
        <f>IF(AND(N55&gt;=N56,N55&gt;=N57),N55,IF(AND(N56&gt;=N55,N56&gt;=N57),N56,IF(AND(N57&gt;=N55,N57&gt;=N56),N57)))</f>
        <v>0</v>
      </c>
    </row>
    <row r="56" spans="1:17" ht="12.75" x14ac:dyDescent="0.2">
      <c r="A56" s="142" t="str">
        <f>IF($D$9=0,"-",IF($D$8/$D$9=500,100,IF($D$8/$D$9&lt;=1000,100,IF($D$8/$D$9&lt;=2000,200,500))))</f>
        <v>-</v>
      </c>
      <c r="B56" s="567" t="str">
        <f t="shared" ref="B56:B62" si="4">IF($D$9=0," ",A56*$D$9)</f>
        <v xml:space="preserve"> </v>
      </c>
      <c r="C56" s="568"/>
      <c r="D56" s="141" t="str">
        <f>IF($D$9=0,"-",E56/$D$9)</f>
        <v>-</v>
      </c>
      <c r="E56" s="571"/>
      <c r="F56" s="572"/>
      <c r="G56" s="673"/>
      <c r="H56" s="674"/>
      <c r="I56" s="507" t="str">
        <f t="shared" ref="I56:I63" si="5">IF(G56=0," ",IF($J$18="M",(G56-P56),(G56-E56)))</f>
        <v xml:space="preserve"> </v>
      </c>
      <c r="J56" s="508"/>
      <c r="K56" s="375">
        <f t="shared" si="3"/>
        <v>0</v>
      </c>
      <c r="L56" s="108">
        <f t="shared" ref="L56:L63" si="6">IF(D56&lt;=500,0.5,(IF(D56&lt;=2000,1,IF(D56&gt;2000,1.5," "))))</f>
        <v>1.5</v>
      </c>
      <c r="M56" s="390" t="str">
        <f t="shared" ref="M56:M61" si="7">IF(E56=0," ",IF($E$41=" "," ",ROUND(I56-$E$41,3)))</f>
        <v xml:space="preserve"> </v>
      </c>
      <c r="N56" s="659"/>
      <c r="O56" s="109" t="str">
        <f t="shared" ref="O56:O63" si="8">IF(M56=" "," ",IF(ABS(M56)&lt;=K56,"Y","N"))</f>
        <v xml:space="preserve"> </v>
      </c>
      <c r="P56" s="636" t="str">
        <f t="shared" ref="P56:P61" si="9">IF($J$18="M",E56*(1-($K$21-$D$21)/$D$21)," ")</f>
        <v xml:space="preserve"> </v>
      </c>
      <c r="Q56" s="637">
        <f t="shared" ref="Q56:Q61" si="10">IF(AND(N56&gt;=N57,N56&gt;=N58),N56,IF(AND(N57&gt;=N56,N57&gt;=N58),N57,IF(AND(N58&gt;=N56,N58&gt;=N57),N58)))</f>
        <v>0</v>
      </c>
    </row>
    <row r="57" spans="1:17" ht="12.75" x14ac:dyDescent="0.2">
      <c r="A57" s="142" t="str">
        <f>IF($D$9=0,"-",IF($D$8/$D$9=500,200,IF($D$8/$D$9&lt;=1000,200,IF($D$8/$D$9&lt;=2000,500,1000))))</f>
        <v>-</v>
      </c>
      <c r="B57" s="567" t="str">
        <f t="shared" si="4"/>
        <v xml:space="preserve"> </v>
      </c>
      <c r="C57" s="568"/>
      <c r="D57" s="141" t="str">
        <f t="shared" ref="D57:D63" si="11">IF($D$9=0,"-",E57/$D$9)</f>
        <v>-</v>
      </c>
      <c r="E57" s="571"/>
      <c r="F57" s="572"/>
      <c r="G57" s="673"/>
      <c r="H57" s="674"/>
      <c r="I57" s="507" t="str">
        <f t="shared" si="5"/>
        <v xml:space="preserve"> </v>
      </c>
      <c r="J57" s="508"/>
      <c r="K57" s="375">
        <f t="shared" si="3"/>
        <v>0</v>
      </c>
      <c r="L57" s="108">
        <f t="shared" si="6"/>
        <v>1.5</v>
      </c>
      <c r="M57" s="390" t="str">
        <f t="shared" si="7"/>
        <v xml:space="preserve"> </v>
      </c>
      <c r="N57" s="659"/>
      <c r="O57" s="109" t="str">
        <f t="shared" si="8"/>
        <v xml:space="preserve"> </v>
      </c>
      <c r="P57" s="636" t="str">
        <f t="shared" si="9"/>
        <v xml:space="preserve"> </v>
      </c>
      <c r="Q57" s="637">
        <f t="shared" si="10"/>
        <v>0</v>
      </c>
    </row>
    <row r="58" spans="1:17" ht="12.75" x14ac:dyDescent="0.2">
      <c r="A58" s="142" t="str">
        <f>IF($D$9=0,"-",IF($D$8/$D$9=500,300,IF($D$8/$D$9&lt;=1000,500,IF($D$8/$D$9&lt;=2000,1000,2000))))</f>
        <v>-</v>
      </c>
      <c r="B58" s="567" t="str">
        <f t="shared" si="4"/>
        <v xml:space="preserve"> </v>
      </c>
      <c r="C58" s="568"/>
      <c r="D58" s="141" t="str">
        <f t="shared" si="11"/>
        <v>-</v>
      </c>
      <c r="E58" s="571"/>
      <c r="F58" s="572"/>
      <c r="G58" s="673"/>
      <c r="H58" s="674"/>
      <c r="I58" s="507" t="str">
        <f t="shared" si="5"/>
        <v xml:space="preserve"> </v>
      </c>
      <c r="J58" s="508"/>
      <c r="K58" s="375">
        <f t="shared" si="3"/>
        <v>0</v>
      </c>
      <c r="L58" s="108">
        <f t="shared" si="6"/>
        <v>1.5</v>
      </c>
      <c r="M58" s="390" t="str">
        <f t="shared" si="7"/>
        <v xml:space="preserve"> </v>
      </c>
      <c r="N58" s="659"/>
      <c r="O58" s="109" t="str">
        <f t="shared" si="8"/>
        <v xml:space="preserve"> </v>
      </c>
      <c r="P58" s="636" t="str">
        <f t="shared" si="9"/>
        <v xml:space="preserve"> </v>
      </c>
      <c r="Q58" s="637">
        <f t="shared" si="10"/>
        <v>0</v>
      </c>
    </row>
    <row r="59" spans="1:17" ht="12.75" x14ac:dyDescent="0.2">
      <c r="A59" s="142" t="str">
        <f>IF($D$9=0,"-",$D$8/$D$9)</f>
        <v>-</v>
      </c>
      <c r="B59" s="567" t="str">
        <f t="shared" si="4"/>
        <v xml:space="preserve"> </v>
      </c>
      <c r="C59" s="568"/>
      <c r="D59" s="141" t="str">
        <f t="shared" si="11"/>
        <v>-</v>
      </c>
      <c r="E59" s="571"/>
      <c r="F59" s="572"/>
      <c r="G59" s="673"/>
      <c r="H59" s="674"/>
      <c r="I59" s="507" t="str">
        <f t="shared" si="5"/>
        <v xml:space="preserve"> </v>
      </c>
      <c r="J59" s="508"/>
      <c r="K59" s="375">
        <f t="shared" si="3"/>
        <v>0</v>
      </c>
      <c r="L59" s="108">
        <f t="shared" si="6"/>
        <v>1.5</v>
      </c>
      <c r="M59" s="390" t="str">
        <f t="shared" si="7"/>
        <v xml:space="preserve"> </v>
      </c>
      <c r="N59" s="659"/>
      <c r="O59" s="109" t="str">
        <f t="shared" si="8"/>
        <v xml:space="preserve"> </v>
      </c>
      <c r="P59" s="636" t="str">
        <f t="shared" si="9"/>
        <v xml:space="preserve"> </v>
      </c>
      <c r="Q59" s="637">
        <f t="shared" si="10"/>
        <v>0</v>
      </c>
    </row>
    <row r="60" spans="1:17" ht="12.75" x14ac:dyDescent="0.2">
      <c r="A60" s="142" t="str">
        <f>IF($D$9=0,"-",IF($D$8/$D$9=500,300,IF($D$8/$D$9&lt;=1000,500,IF($D$8/$D$9&lt;=2000,1000,2000))))</f>
        <v>-</v>
      </c>
      <c r="B60" s="567" t="str">
        <f t="shared" si="4"/>
        <v xml:space="preserve"> </v>
      </c>
      <c r="C60" s="568"/>
      <c r="D60" s="141" t="str">
        <f t="shared" si="11"/>
        <v>-</v>
      </c>
      <c r="E60" s="585">
        <f>E58</f>
        <v>0</v>
      </c>
      <c r="F60" s="675"/>
      <c r="G60" s="673"/>
      <c r="H60" s="674"/>
      <c r="I60" s="507" t="str">
        <f t="shared" si="5"/>
        <v xml:space="preserve"> </v>
      </c>
      <c r="J60" s="508"/>
      <c r="K60" s="375">
        <f t="shared" si="3"/>
        <v>0</v>
      </c>
      <c r="L60" s="108">
        <f t="shared" si="6"/>
        <v>1.5</v>
      </c>
      <c r="M60" s="390" t="str">
        <f t="shared" si="7"/>
        <v xml:space="preserve"> </v>
      </c>
      <c r="N60" s="659"/>
      <c r="O60" s="109" t="str">
        <f t="shared" si="8"/>
        <v xml:space="preserve"> </v>
      </c>
      <c r="P60" s="636" t="str">
        <f t="shared" si="9"/>
        <v xml:space="preserve"> </v>
      </c>
      <c r="Q60" s="637">
        <f t="shared" si="10"/>
        <v>0</v>
      </c>
    </row>
    <row r="61" spans="1:17" ht="12.75" x14ac:dyDescent="0.2">
      <c r="A61" s="142" t="str">
        <f>IF($D$9=0,"-",IF($D$8/$D$9=500,200,IF($D$8/$D$9&lt;=1000,200,IF($D$8/$D$9&lt;=2000,500,1000))))</f>
        <v>-</v>
      </c>
      <c r="B61" s="567" t="str">
        <f t="shared" si="4"/>
        <v xml:space="preserve"> </v>
      </c>
      <c r="C61" s="568"/>
      <c r="D61" s="141" t="str">
        <f t="shared" si="11"/>
        <v>-</v>
      </c>
      <c r="E61" s="585">
        <f>E57</f>
        <v>0</v>
      </c>
      <c r="F61" s="675"/>
      <c r="G61" s="673"/>
      <c r="H61" s="674"/>
      <c r="I61" s="507" t="str">
        <f t="shared" si="5"/>
        <v xml:space="preserve"> </v>
      </c>
      <c r="J61" s="508"/>
      <c r="K61" s="375">
        <f t="shared" si="3"/>
        <v>0</v>
      </c>
      <c r="L61" s="108">
        <f t="shared" si="6"/>
        <v>1.5</v>
      </c>
      <c r="M61" s="390" t="str">
        <f t="shared" si="7"/>
        <v xml:space="preserve"> </v>
      </c>
      <c r="N61" s="659"/>
      <c r="O61" s="109" t="str">
        <f t="shared" si="8"/>
        <v xml:space="preserve"> </v>
      </c>
      <c r="P61" s="636" t="str">
        <f t="shared" si="9"/>
        <v xml:space="preserve"> </v>
      </c>
      <c r="Q61" s="637">
        <f t="shared" si="10"/>
        <v>0</v>
      </c>
    </row>
    <row r="62" spans="1:17" ht="12.75" x14ac:dyDescent="0.2">
      <c r="A62" s="142" t="str">
        <f>IF($D$9=0,"-",IF($D$8/$D$9=500,100,IF($D$8/$D$9&lt;=1000,100,IF($D$8/$D$9&lt;=2000,200,500))))</f>
        <v>-</v>
      </c>
      <c r="B62" s="567" t="str">
        <f t="shared" si="4"/>
        <v xml:space="preserve"> </v>
      </c>
      <c r="C62" s="568"/>
      <c r="D62" s="141" t="str">
        <f t="shared" si="11"/>
        <v>-</v>
      </c>
      <c r="E62" s="585">
        <f>E56</f>
        <v>0</v>
      </c>
      <c r="F62" s="675"/>
      <c r="G62" s="673"/>
      <c r="H62" s="674"/>
      <c r="I62" s="507" t="str">
        <f t="shared" si="5"/>
        <v xml:space="preserve"> </v>
      </c>
      <c r="J62" s="508"/>
      <c r="K62" s="375">
        <f t="shared" si="3"/>
        <v>0</v>
      </c>
      <c r="L62" s="108">
        <f t="shared" si="6"/>
        <v>1.5</v>
      </c>
      <c r="M62" s="390" t="str">
        <f t="shared" ref="M62:M63" si="12">IF(E62=0," ",IF($E$41=" "," ",ROUND(I62-$E$41,3)))</f>
        <v xml:space="preserve"> </v>
      </c>
      <c r="N62" s="659"/>
      <c r="O62" s="109" t="str">
        <f t="shared" si="8"/>
        <v xml:space="preserve"> </v>
      </c>
      <c r="P62" s="636" t="str">
        <f>IF($J$18="M",E62*(1-($K$21-$D$21)/$D$21)," ")</f>
        <v xml:space="preserve"> </v>
      </c>
      <c r="Q62" s="637" t="str">
        <f>IF(AND(N62&gt;=N63,N62&gt;=N64),N62,IF(AND(N63&gt;=N62,N63&gt;=N64),N63,IF(AND(N64&gt;=N62,N64&gt;=N63),N64)))</f>
        <v>Test passed?</v>
      </c>
    </row>
    <row r="63" spans="1:17" ht="12.75" x14ac:dyDescent="0.2">
      <c r="A63" s="143">
        <v>20</v>
      </c>
      <c r="B63" s="567">
        <f>A63*$D$9</f>
        <v>0</v>
      </c>
      <c r="C63" s="568"/>
      <c r="D63" s="141" t="str">
        <f t="shared" si="11"/>
        <v>-</v>
      </c>
      <c r="E63" s="585">
        <f>E55</f>
        <v>0</v>
      </c>
      <c r="F63" s="675"/>
      <c r="G63" s="673"/>
      <c r="H63" s="674"/>
      <c r="I63" s="507" t="str">
        <f t="shared" si="5"/>
        <v xml:space="preserve"> </v>
      </c>
      <c r="J63" s="508"/>
      <c r="K63" s="375">
        <f t="shared" si="3"/>
        <v>0</v>
      </c>
      <c r="L63" s="108">
        <f t="shared" si="6"/>
        <v>1.5</v>
      </c>
      <c r="M63" s="390" t="str">
        <f t="shared" si="12"/>
        <v xml:space="preserve"> </v>
      </c>
      <c r="N63" s="659"/>
      <c r="O63" s="109" t="str">
        <f t="shared" si="8"/>
        <v xml:space="preserve"> </v>
      </c>
      <c r="P63" s="636" t="str">
        <f t="shared" ref="P63" si="13">IF($J$18="M",E63*(1-($K$21-$D$21)/$D$21)," ")</f>
        <v xml:space="preserve"> </v>
      </c>
      <c r="Q63" s="637" t="str">
        <f t="shared" ref="Q63" si="14">IF(AND(N63&gt;=N64,N63&gt;=N65),N63,IF(AND(N64&gt;=N63,N64&gt;=N65),N64,IF(AND(N65&gt;=N63,N65&gt;=N64),N65)))</f>
        <v>Test passed?</v>
      </c>
    </row>
    <row r="64" spans="1:17" ht="12.75" x14ac:dyDescent="0.2">
      <c r="A64" s="144"/>
      <c r="B64" s="130"/>
      <c r="C64" s="131"/>
      <c r="D64" s="76"/>
      <c r="E64" s="76"/>
      <c r="F64" s="76"/>
      <c r="G64" s="76"/>
      <c r="H64" s="76"/>
      <c r="I64" s="76"/>
      <c r="J64" s="76"/>
      <c r="K64" s="359"/>
      <c r="L64" s="359"/>
      <c r="N64" s="358" t="str">
        <f>IF($D$13="English","Test passed?","Test bestanden?")</f>
        <v>Test passed?</v>
      </c>
      <c r="O64" s="109" t="str">
        <f>IF(AND(O55="Y",O56= "Y", O57="Y",O58="Y",O59="Y",O60="Y",O61="Y",O62="Y",O63="Y"),"Y","N")</f>
        <v>N</v>
      </c>
      <c r="P64" s="76"/>
      <c r="Q64" s="76"/>
    </row>
    <row r="65" spans="1:17" ht="12.75" x14ac:dyDescent="0.2">
      <c r="A65" s="145"/>
      <c r="B65" s="130"/>
      <c r="C65" s="131"/>
      <c r="D65" s="76"/>
      <c r="E65" s="76"/>
      <c r="F65" s="76"/>
      <c r="G65" s="76"/>
      <c r="H65" s="76"/>
      <c r="I65" s="76"/>
      <c r="J65" s="76"/>
      <c r="K65" s="114"/>
      <c r="L65" s="114"/>
      <c r="M65" s="76"/>
      <c r="N65" s="76"/>
      <c r="O65" s="113"/>
      <c r="P65" s="115"/>
      <c r="Q65" s="76"/>
    </row>
    <row r="66" spans="1:17" x14ac:dyDescent="0.2">
      <c r="A66" s="473" t="str">
        <f>IF($D$13="English","If the maximum calculated error in Weighing Test is less or equal to 0,5e, no additional Tare Test has to be performed. ","Wenn der kalkulierte maximale Fehler im Linearitätstest kleiner oder gleich 0,5e ist, muss kein zusätzlich Tara Test durchgeführt werden. ")</f>
        <v xml:space="preserve">If the maximum calculated error in Weighing Test is less or equal to 0,5e, no additional Tare Test has to be performed. </v>
      </c>
      <c r="B66" s="474"/>
      <c r="C66" s="474"/>
      <c r="D66" s="474"/>
      <c r="E66" s="474"/>
      <c r="F66" s="474"/>
      <c r="G66" s="474"/>
      <c r="H66" s="474"/>
      <c r="I66" s="474"/>
      <c r="J66" s="474"/>
      <c r="K66" s="474"/>
      <c r="L66" s="474"/>
      <c r="M66" s="474"/>
      <c r="N66" s="474"/>
      <c r="O66" s="474"/>
      <c r="P66" s="474"/>
      <c r="Q66" s="76"/>
    </row>
    <row r="67" spans="1:17" x14ac:dyDescent="0.2">
      <c r="A67" s="474"/>
      <c r="B67" s="474"/>
      <c r="C67" s="474"/>
      <c r="D67" s="474"/>
      <c r="E67" s="474"/>
      <c r="F67" s="474"/>
      <c r="G67" s="474"/>
      <c r="H67" s="474"/>
      <c r="I67" s="474"/>
      <c r="J67" s="474"/>
      <c r="K67" s="474"/>
      <c r="L67" s="474"/>
      <c r="M67" s="474"/>
      <c r="N67" s="474"/>
      <c r="O67" s="474"/>
      <c r="P67" s="474"/>
      <c r="Q67" s="76"/>
    </row>
    <row r="68" spans="1:17" ht="12.75" x14ac:dyDescent="0.2">
      <c r="A68" s="145" t="str">
        <f>IF($D$13="English","Does Test 5 have to be performed? ","Muss Test 5 durchgeführt werden? ")</f>
        <v xml:space="preserve">Does Test 5 have to be performed? </v>
      </c>
      <c r="B68" s="148"/>
      <c r="C68" s="148"/>
      <c r="D68" s="148"/>
      <c r="E68" s="148"/>
      <c r="F68" s="109" t="e">
        <f>IF(AND(ABS(M55)&lt;=0.5*$D$9,ABS(M56)&lt;=0.5*$D$9,ABS(M57)&lt;=0.5*$D$9,ABS(M58)&lt;=0.5*$D$9,ABS(M59)&lt;=0.5*$D$9,ABS(M60)&lt;=0.5*$D$9,ABS(M61)&lt;=0.5*$D$9,ABS(M62)&lt;=0.5*$D$9,ABS(M63)&lt;=0.5*$D$9),"N","Y")</f>
        <v>#VALUE!</v>
      </c>
      <c r="G68" s="148"/>
      <c r="H68" s="148"/>
      <c r="I68" s="148"/>
      <c r="J68" s="148"/>
      <c r="K68" s="148"/>
      <c r="L68" s="148"/>
      <c r="M68" s="148"/>
      <c r="N68" s="148"/>
      <c r="O68" s="148"/>
      <c r="P68" s="148"/>
      <c r="Q68" s="76"/>
    </row>
    <row r="69" spans="1:17" ht="12.75" x14ac:dyDescent="0.2">
      <c r="A69" s="148"/>
      <c r="B69" s="148"/>
      <c r="C69" s="148"/>
      <c r="D69" s="148"/>
      <c r="E69" s="148"/>
      <c r="F69" s="148"/>
      <c r="G69" s="148"/>
      <c r="H69" s="148"/>
      <c r="I69" s="148"/>
      <c r="J69" s="148"/>
      <c r="K69" s="148"/>
      <c r="L69" s="148"/>
      <c r="M69" s="148"/>
      <c r="N69" s="148"/>
      <c r="O69" s="148"/>
      <c r="P69" s="148"/>
      <c r="Q69" s="76"/>
    </row>
    <row r="70" spans="1:17" ht="12.75" x14ac:dyDescent="0.2">
      <c r="A70" s="148"/>
      <c r="B70" s="148"/>
      <c r="C70" s="148"/>
      <c r="D70" s="148"/>
      <c r="E70" s="148"/>
      <c r="F70" s="148"/>
      <c r="G70" s="148"/>
      <c r="H70" s="148"/>
      <c r="I70" s="148"/>
      <c r="J70" s="148"/>
      <c r="K70" s="148"/>
      <c r="L70" s="148"/>
      <c r="M70" s="148"/>
      <c r="N70" s="148"/>
      <c r="O70" s="148"/>
      <c r="P70" s="148"/>
      <c r="Q70" s="76"/>
    </row>
    <row r="71" spans="1:17" ht="12.75" x14ac:dyDescent="0.2">
      <c r="A71" s="94" t="str">
        <f>IF($D$13="English","5.  Tare (Weighing Test) - Indicator in hi-res mode:","5. Tara (Richtigkeitsprüfung) - Indikator in Hi-Res-Modus:")</f>
        <v>5.  Tare (Weighing Test) - Indicator in hi-res mode:</v>
      </c>
      <c r="B71" s="147"/>
      <c r="C71" s="147"/>
      <c r="D71" s="147"/>
      <c r="E71" s="147"/>
      <c r="F71" s="147"/>
      <c r="G71" s="147"/>
      <c r="H71" s="76" t="str">
        <f>IF($D$13="English","accordance to EN45501-2015, A.4.6.1","gemäß EN45501-2015, A.4.6.1")</f>
        <v>accordance to EN45501-2015, A.4.6.1</v>
      </c>
      <c r="I71" s="147"/>
      <c r="J71" s="147"/>
      <c r="K71" s="147"/>
      <c r="L71" s="147"/>
      <c r="M71" s="147"/>
      <c r="N71" s="147"/>
      <c r="O71" s="147"/>
      <c r="P71" s="147"/>
      <c r="Q71" s="76"/>
    </row>
    <row r="72" spans="1:17" x14ac:dyDescent="0.2">
      <c r="A72" s="475" t="str">
        <f>IF($D$13="English","Tare a load between 1/3 Max and 2/3 Max and test up to Max.at 5 load points. Please test at the loads where mpe changes.","Last zwischen 1/3 und 2/3 Max tarieren und bis zur Maximallast bei 5 Lastpunkten prüfen. Bei den Lasten, bei denen sich mpe ändert, muss geprüft werden. ")</f>
        <v>Tare a load between 1/3 Max and 2/3 Max and test up to Max.at 5 load points. Please test at the loads where mpe changes.</v>
      </c>
      <c r="B72" s="627"/>
      <c r="C72" s="627"/>
      <c r="D72" s="627"/>
      <c r="E72" s="627"/>
      <c r="F72" s="627"/>
      <c r="G72" s="627"/>
      <c r="H72" s="627"/>
      <c r="I72" s="627"/>
      <c r="J72" s="627"/>
      <c r="K72" s="627"/>
      <c r="L72" s="627"/>
      <c r="M72" s="627"/>
      <c r="N72" s="627"/>
      <c r="O72" s="627"/>
      <c r="P72" s="627"/>
      <c r="Q72" s="76"/>
    </row>
    <row r="73" spans="1:17" x14ac:dyDescent="0.2">
      <c r="A73" s="627"/>
      <c r="B73" s="627"/>
      <c r="C73" s="627"/>
      <c r="D73" s="627"/>
      <c r="E73" s="627"/>
      <c r="F73" s="627"/>
      <c r="G73" s="627"/>
      <c r="H73" s="627"/>
      <c r="I73" s="627"/>
      <c r="J73" s="627"/>
      <c r="K73" s="627"/>
      <c r="L73" s="627"/>
      <c r="M73" s="627"/>
      <c r="N73" s="627"/>
      <c r="O73" s="627"/>
      <c r="P73" s="627"/>
      <c r="Q73" s="76"/>
    </row>
    <row r="74" spans="1:17" ht="12.75" x14ac:dyDescent="0.2">
      <c r="A74" s="94" t="str">
        <f>IF($D$13="English","Tared load:","Tarierte Last:")</f>
        <v>Tared load:</v>
      </c>
      <c r="B74" s="78"/>
      <c r="C74" s="536"/>
      <c r="D74" s="537"/>
      <c r="E74" s="76" t="s">
        <v>2</v>
      </c>
      <c r="F74" s="76"/>
      <c r="G74" s="99"/>
      <c r="H74" s="98"/>
      <c r="I74" s="114"/>
      <c r="J74" s="132"/>
      <c r="K74" s="76"/>
      <c r="L74" s="76"/>
      <c r="M74" s="76"/>
      <c r="N74" s="76"/>
      <c r="O74" s="76"/>
      <c r="P74" s="76"/>
      <c r="Q74" s="76"/>
    </row>
    <row r="75" spans="1:17" ht="12.75" x14ac:dyDescent="0.2">
      <c r="A75" s="450" t="s">
        <v>0</v>
      </c>
      <c r="B75" s="478"/>
      <c r="C75" s="479"/>
      <c r="D75" s="368" t="s">
        <v>84</v>
      </c>
      <c r="E75" s="450" t="s">
        <v>7</v>
      </c>
      <c r="F75" s="498"/>
      <c r="G75" s="450" t="s">
        <v>89</v>
      </c>
      <c r="H75" s="426"/>
      <c r="I75" s="363" t="s">
        <v>1</v>
      </c>
      <c r="J75" s="367"/>
      <c r="K75" s="446" t="s">
        <v>90</v>
      </c>
      <c r="L75" s="447"/>
      <c r="M75" s="448"/>
      <c r="N75" s="102" t="s">
        <v>9</v>
      </c>
      <c r="O75" s="682" t="str">
        <f>IF($J$18="M","L calc"," ")</f>
        <v xml:space="preserve"> </v>
      </c>
      <c r="P75" s="683">
        <f>IF(AND(M75&gt;=M76,M75&gt;=M77),M75,IF(AND(M76&gt;=M75,M76&gt;=M77),M76,IF(AND(M77&gt;=M75,M77&gt;=M76),M77)))</f>
        <v>0</v>
      </c>
      <c r="Q75" s="663"/>
    </row>
    <row r="76" spans="1:17" ht="12.75" x14ac:dyDescent="0.2">
      <c r="A76" s="505" t="s">
        <v>2</v>
      </c>
      <c r="B76" s="480"/>
      <c r="C76" s="449"/>
      <c r="D76" s="150"/>
      <c r="E76" s="450" t="s">
        <v>2</v>
      </c>
      <c r="F76" s="426"/>
      <c r="G76" s="506" t="s">
        <v>2</v>
      </c>
      <c r="H76" s="426"/>
      <c r="I76" s="369" t="s">
        <v>2</v>
      </c>
      <c r="J76" s="369" t="s">
        <v>3</v>
      </c>
      <c r="K76" s="390" t="s">
        <v>2</v>
      </c>
      <c r="L76" s="451"/>
      <c r="M76" s="451"/>
      <c r="N76" s="102" t="s">
        <v>16</v>
      </c>
      <c r="O76" s="682" t="str">
        <f>IF($J$18="M","[kg]"," ")</f>
        <v xml:space="preserve"> </v>
      </c>
      <c r="P76" s="683">
        <f>IF(AND(M76&gt;=M77,M76&gt;=M78),M76,IF(AND(M77&gt;=M76,M77&gt;=M78),M77,IF(AND(M78&gt;=M76,M78&gt;=M77),M78)))</f>
        <v>0</v>
      </c>
      <c r="Q76" s="663"/>
    </row>
    <row r="77" spans="1:17" ht="12.75" x14ac:dyDescent="0.2">
      <c r="A77" s="612"/>
      <c r="B77" s="676"/>
      <c r="C77" s="613"/>
      <c r="D77" s="150" t="str">
        <f t="shared" ref="D77:D85" si="15">IF($D$9=0," ",A77/$D$9)</f>
        <v xml:space="preserve"> </v>
      </c>
      <c r="E77" s="677"/>
      <c r="F77" s="678"/>
      <c r="G77" s="507" t="str">
        <f>IF(E77=0," ",IF($J$18="M",(E77-O77),(E77-A77)))</f>
        <v xml:space="preserve"> </v>
      </c>
      <c r="H77" s="508"/>
      <c r="I77" s="371" t="str">
        <f t="shared" ref="I77:I85" si="16">IF($D$8=0," ",J77*$D$9)</f>
        <v xml:space="preserve"> </v>
      </c>
      <c r="J77" s="152">
        <f t="shared" ref="J77:J85" si="17">IF(D77=0,0,IF(D77&lt;=500,0.5,(IF(D77&lt;=2000,1,IF(D77&gt;2000,1.5," ")))))</f>
        <v>1.5</v>
      </c>
      <c r="K77" s="507" t="str">
        <f>IF(E77=0," ",IF($E$48=" "," ",ROUND(G77-$E$48,3)))</f>
        <v xml:space="preserve"> </v>
      </c>
      <c r="L77" s="580"/>
      <c r="M77" s="525"/>
      <c r="N77" s="109" t="str">
        <f t="shared" ref="N77:N85" si="18">IF(K77=" "," ",IF(ABS(K77)&lt;=I77,"Y","N"))</f>
        <v xml:space="preserve"> </v>
      </c>
      <c r="O77" s="684" t="str">
        <f>IF($J$18="M",A77*(1-($K$21-$D$21)/$D$21)," ")</f>
        <v xml:space="preserve"> </v>
      </c>
      <c r="P77" s="685">
        <f>IF(AND(M77&gt;=M78,M77&gt;=M79),M77,IF(AND(M78&gt;=M77,M78&gt;=M79),M78,IF(AND(M79&gt;=M77,M79&gt;=M78),M79)))</f>
        <v>0</v>
      </c>
      <c r="Q77" s="663"/>
    </row>
    <row r="78" spans="1:17" ht="12.75" x14ac:dyDescent="0.2">
      <c r="A78" s="612"/>
      <c r="B78" s="676"/>
      <c r="C78" s="613"/>
      <c r="D78" s="150" t="str">
        <f t="shared" si="15"/>
        <v xml:space="preserve"> </v>
      </c>
      <c r="E78" s="677"/>
      <c r="F78" s="678"/>
      <c r="G78" s="507" t="str">
        <f t="shared" ref="G78:G85" si="19">IF(E78=0," ",IF($J$18="M",(E78-O78),(E78-A78)))</f>
        <v xml:space="preserve"> </v>
      </c>
      <c r="H78" s="508"/>
      <c r="I78" s="371" t="str">
        <f t="shared" si="16"/>
        <v xml:space="preserve"> </v>
      </c>
      <c r="J78" s="152">
        <f t="shared" si="17"/>
        <v>1.5</v>
      </c>
      <c r="K78" s="507" t="str">
        <f t="shared" ref="K78:K85" si="20">IF(E78=0," ",IF($E$48=" "," ",ROUND(G78-$E$48,3)))</f>
        <v xml:space="preserve"> </v>
      </c>
      <c r="L78" s="580"/>
      <c r="M78" s="525"/>
      <c r="N78" s="109" t="str">
        <f t="shared" si="18"/>
        <v xml:space="preserve"> </v>
      </c>
      <c r="O78" s="684" t="str">
        <f t="shared" ref="O78:O85" si="21">IF($J$18="M",A78*(1-($K$21-$D$21)/$D$21)," ")</f>
        <v xml:space="preserve"> </v>
      </c>
      <c r="P78" s="685">
        <f t="shared" ref="P78:P85" si="22">IF(AND(M78&gt;=M79,M78&gt;=M80),M78,IF(AND(M79&gt;=M78,M79&gt;=M80),M79,IF(AND(M80&gt;=M78,M80&gt;=M79),M80)))</f>
        <v>0</v>
      </c>
      <c r="Q78" s="663"/>
    </row>
    <row r="79" spans="1:17" ht="12.75" x14ac:dyDescent="0.2">
      <c r="A79" s="612"/>
      <c r="B79" s="676"/>
      <c r="C79" s="613"/>
      <c r="D79" s="150" t="str">
        <f t="shared" si="15"/>
        <v xml:space="preserve"> </v>
      </c>
      <c r="E79" s="677"/>
      <c r="F79" s="678"/>
      <c r="G79" s="507" t="str">
        <f t="shared" si="19"/>
        <v xml:space="preserve"> </v>
      </c>
      <c r="H79" s="508"/>
      <c r="I79" s="371" t="str">
        <f t="shared" si="16"/>
        <v xml:space="preserve"> </v>
      </c>
      <c r="J79" s="152">
        <f t="shared" si="17"/>
        <v>1.5</v>
      </c>
      <c r="K79" s="507" t="str">
        <f t="shared" si="20"/>
        <v xml:space="preserve"> </v>
      </c>
      <c r="L79" s="580"/>
      <c r="M79" s="525"/>
      <c r="N79" s="109" t="str">
        <f t="shared" si="18"/>
        <v xml:space="preserve"> </v>
      </c>
      <c r="O79" s="684" t="str">
        <f t="shared" si="21"/>
        <v xml:space="preserve"> </v>
      </c>
      <c r="P79" s="685">
        <f t="shared" si="22"/>
        <v>0</v>
      </c>
      <c r="Q79" s="663"/>
    </row>
    <row r="80" spans="1:17" ht="12.75" x14ac:dyDescent="0.2">
      <c r="A80" s="612"/>
      <c r="B80" s="676"/>
      <c r="C80" s="613"/>
      <c r="D80" s="150" t="str">
        <f t="shared" si="15"/>
        <v xml:space="preserve"> </v>
      </c>
      <c r="E80" s="677"/>
      <c r="F80" s="678"/>
      <c r="G80" s="507" t="str">
        <f t="shared" si="19"/>
        <v xml:space="preserve"> </v>
      </c>
      <c r="H80" s="508"/>
      <c r="I80" s="371" t="str">
        <f t="shared" si="16"/>
        <v xml:space="preserve"> </v>
      </c>
      <c r="J80" s="152">
        <f t="shared" si="17"/>
        <v>1.5</v>
      </c>
      <c r="K80" s="507" t="str">
        <f t="shared" si="20"/>
        <v xml:space="preserve"> </v>
      </c>
      <c r="L80" s="580"/>
      <c r="M80" s="525"/>
      <c r="N80" s="109" t="str">
        <f t="shared" si="18"/>
        <v xml:space="preserve"> </v>
      </c>
      <c r="O80" s="684" t="str">
        <f t="shared" si="21"/>
        <v xml:space="preserve"> </v>
      </c>
      <c r="P80" s="685">
        <f t="shared" si="22"/>
        <v>0</v>
      </c>
      <c r="Q80" s="663"/>
    </row>
    <row r="81" spans="1:18" ht="12.75" x14ac:dyDescent="0.2">
      <c r="A81" s="612"/>
      <c r="B81" s="676"/>
      <c r="C81" s="613"/>
      <c r="D81" s="150" t="str">
        <f t="shared" si="15"/>
        <v xml:space="preserve"> </v>
      </c>
      <c r="E81" s="677"/>
      <c r="F81" s="678"/>
      <c r="G81" s="507" t="str">
        <f t="shared" si="19"/>
        <v xml:space="preserve"> </v>
      </c>
      <c r="H81" s="508"/>
      <c r="I81" s="371" t="str">
        <f t="shared" si="16"/>
        <v xml:space="preserve"> </v>
      </c>
      <c r="J81" s="152">
        <f t="shared" si="17"/>
        <v>1.5</v>
      </c>
      <c r="K81" s="507" t="str">
        <f t="shared" si="20"/>
        <v xml:space="preserve"> </v>
      </c>
      <c r="L81" s="580"/>
      <c r="M81" s="525"/>
      <c r="N81" s="109" t="str">
        <f t="shared" si="18"/>
        <v xml:space="preserve"> </v>
      </c>
      <c r="O81" s="684" t="str">
        <f t="shared" si="21"/>
        <v xml:space="preserve"> </v>
      </c>
      <c r="P81" s="685">
        <f t="shared" si="22"/>
        <v>0</v>
      </c>
      <c r="Q81" s="663"/>
    </row>
    <row r="82" spans="1:18" ht="12.75" x14ac:dyDescent="0.2">
      <c r="A82" s="679">
        <f>A80</f>
        <v>0</v>
      </c>
      <c r="B82" s="680"/>
      <c r="C82" s="681"/>
      <c r="D82" s="150" t="str">
        <f t="shared" si="15"/>
        <v xml:space="preserve"> </v>
      </c>
      <c r="E82" s="677"/>
      <c r="F82" s="678"/>
      <c r="G82" s="507" t="str">
        <f t="shared" si="19"/>
        <v xml:space="preserve"> </v>
      </c>
      <c r="H82" s="508"/>
      <c r="I82" s="371" t="str">
        <f t="shared" si="16"/>
        <v xml:space="preserve"> </v>
      </c>
      <c r="J82" s="152">
        <f t="shared" si="17"/>
        <v>1.5</v>
      </c>
      <c r="K82" s="507" t="str">
        <f t="shared" si="20"/>
        <v xml:space="preserve"> </v>
      </c>
      <c r="L82" s="580"/>
      <c r="M82" s="525"/>
      <c r="N82" s="109" t="str">
        <f t="shared" si="18"/>
        <v xml:space="preserve"> </v>
      </c>
      <c r="O82" s="684" t="str">
        <f t="shared" si="21"/>
        <v xml:space="preserve"> </v>
      </c>
      <c r="P82" s="685">
        <f t="shared" si="22"/>
        <v>0</v>
      </c>
      <c r="Q82" s="663"/>
      <c r="R82" s="15"/>
    </row>
    <row r="83" spans="1:18" ht="12.75" x14ac:dyDescent="0.2">
      <c r="A83" s="679">
        <f>A79</f>
        <v>0</v>
      </c>
      <c r="B83" s="680"/>
      <c r="C83" s="681"/>
      <c r="D83" s="150" t="str">
        <f t="shared" si="15"/>
        <v xml:space="preserve"> </v>
      </c>
      <c r="E83" s="677"/>
      <c r="F83" s="678"/>
      <c r="G83" s="507" t="str">
        <f t="shared" si="19"/>
        <v xml:space="preserve"> </v>
      </c>
      <c r="H83" s="508"/>
      <c r="I83" s="371" t="str">
        <f t="shared" si="16"/>
        <v xml:space="preserve"> </v>
      </c>
      <c r="J83" s="152">
        <f t="shared" si="17"/>
        <v>1.5</v>
      </c>
      <c r="K83" s="507" t="str">
        <f t="shared" si="20"/>
        <v xml:space="preserve"> </v>
      </c>
      <c r="L83" s="580"/>
      <c r="M83" s="525"/>
      <c r="N83" s="109" t="str">
        <f t="shared" si="18"/>
        <v xml:space="preserve"> </v>
      </c>
      <c r="O83" s="684" t="str">
        <f t="shared" si="21"/>
        <v xml:space="preserve"> </v>
      </c>
      <c r="P83" s="685">
        <f t="shared" si="22"/>
        <v>0</v>
      </c>
      <c r="Q83" s="663"/>
      <c r="R83" s="15"/>
    </row>
    <row r="84" spans="1:18" ht="12.75" x14ac:dyDescent="0.2">
      <c r="A84" s="679">
        <f>A78</f>
        <v>0</v>
      </c>
      <c r="B84" s="680"/>
      <c r="C84" s="681"/>
      <c r="D84" s="150" t="str">
        <f t="shared" si="15"/>
        <v xml:space="preserve"> </v>
      </c>
      <c r="E84" s="677"/>
      <c r="F84" s="678"/>
      <c r="G84" s="507" t="str">
        <f t="shared" si="19"/>
        <v xml:space="preserve"> </v>
      </c>
      <c r="H84" s="508"/>
      <c r="I84" s="371" t="str">
        <f t="shared" si="16"/>
        <v xml:space="preserve"> </v>
      </c>
      <c r="J84" s="152">
        <f t="shared" si="17"/>
        <v>1.5</v>
      </c>
      <c r="K84" s="507" t="str">
        <f t="shared" si="20"/>
        <v xml:space="preserve"> </v>
      </c>
      <c r="L84" s="580"/>
      <c r="M84" s="525"/>
      <c r="N84" s="109" t="str">
        <f t="shared" si="18"/>
        <v xml:space="preserve"> </v>
      </c>
      <c r="O84" s="684" t="str">
        <f t="shared" si="21"/>
        <v xml:space="preserve"> </v>
      </c>
      <c r="P84" s="685" t="str">
        <f t="shared" si="22"/>
        <v>Test passed?</v>
      </c>
      <c r="Q84" s="663"/>
      <c r="R84" s="15"/>
    </row>
    <row r="85" spans="1:18" ht="12.75" x14ac:dyDescent="0.2">
      <c r="A85" s="679">
        <f>A77</f>
        <v>0</v>
      </c>
      <c r="B85" s="680"/>
      <c r="C85" s="681"/>
      <c r="D85" s="150" t="str">
        <f t="shared" si="15"/>
        <v xml:space="preserve"> </v>
      </c>
      <c r="E85" s="677"/>
      <c r="F85" s="678"/>
      <c r="G85" s="507" t="str">
        <f t="shared" si="19"/>
        <v xml:space="preserve"> </v>
      </c>
      <c r="H85" s="508"/>
      <c r="I85" s="371" t="str">
        <f t="shared" si="16"/>
        <v xml:space="preserve"> </v>
      </c>
      <c r="J85" s="152">
        <f t="shared" si="17"/>
        <v>1.5</v>
      </c>
      <c r="K85" s="507" t="str">
        <f t="shared" si="20"/>
        <v xml:space="preserve"> </v>
      </c>
      <c r="L85" s="580"/>
      <c r="M85" s="525"/>
      <c r="N85" s="109" t="str">
        <f t="shared" si="18"/>
        <v xml:space="preserve"> </v>
      </c>
      <c r="O85" s="684" t="str">
        <f t="shared" si="21"/>
        <v xml:space="preserve"> </v>
      </c>
      <c r="P85" s="685" t="str">
        <f t="shared" si="22"/>
        <v>Test passed?</v>
      </c>
      <c r="Q85" s="663"/>
      <c r="R85" s="15"/>
    </row>
    <row r="86" spans="1:18" ht="12.75" x14ac:dyDescent="0.2">
      <c r="A86" s="76"/>
      <c r="B86" s="87"/>
      <c r="C86" s="88"/>
      <c r="D86" s="76"/>
      <c r="E86" s="76"/>
      <c r="F86" s="76"/>
      <c r="G86" s="78"/>
      <c r="H86" s="78"/>
      <c r="I86" s="76"/>
      <c r="J86" s="76"/>
      <c r="K86" s="76"/>
      <c r="L86" s="79"/>
      <c r="M86" s="77" t="str">
        <f>IF($D$13="English","Test passed?","Test bestanden?")</f>
        <v>Test passed?</v>
      </c>
      <c r="N86" s="109" t="str">
        <f>IF(AND(N77="Y",N78="Y",N79="Y",N80="Y",N81="Y",N82="Y",N83="Y",N84="Y",N85="Y"),"Y","N")</f>
        <v>N</v>
      </c>
      <c r="O86" s="136"/>
      <c r="P86" s="76"/>
      <c r="Q86" s="76"/>
    </row>
    <row r="87" spans="1:18" ht="12.75" x14ac:dyDescent="0.2">
      <c r="A87" s="146"/>
      <c r="B87" s="147"/>
      <c r="C87" s="147"/>
      <c r="D87" s="147"/>
      <c r="E87" s="147"/>
      <c r="F87" s="147"/>
      <c r="G87" s="147"/>
      <c r="H87" s="147"/>
      <c r="I87" s="147"/>
      <c r="J87" s="147"/>
      <c r="K87" s="147"/>
      <c r="L87" s="147"/>
      <c r="M87" s="147"/>
      <c r="N87" s="147"/>
      <c r="O87" s="147"/>
      <c r="P87" s="147"/>
      <c r="Q87" s="76"/>
    </row>
    <row r="88" spans="1:18" ht="12" customHeight="1" x14ac:dyDescent="0.2">
      <c r="A88" s="94" t="str">
        <f>IF($D$13="English","6.  Eccentricity Test (Indicator in hi-res mode)","6.  Prüfung bei Außermittiger Belastung (Indicator in hi-res mode)")</f>
        <v>6.  Eccentricity Test (Indicator in hi-res mode)</v>
      </c>
      <c r="B88" s="76"/>
      <c r="C88" s="77"/>
      <c r="D88" s="95"/>
      <c r="E88" s="96"/>
      <c r="F88" s="97"/>
      <c r="G88" s="76"/>
      <c r="H88" s="76" t="str">
        <f>IF($D$13="English","accordance to EN45501-2015, A.4.7","gemäß EN45501-2015, A.4.7")</f>
        <v>accordance to EN45501-2015, A.4.7</v>
      </c>
      <c r="I88" s="76"/>
      <c r="J88" s="76"/>
      <c r="K88" s="99"/>
      <c r="L88" s="99"/>
      <c r="M88" s="99"/>
      <c r="N88" s="76"/>
      <c r="O88" s="76"/>
      <c r="P88" s="76"/>
      <c r="Q88" s="76"/>
    </row>
    <row r="89" spans="1:18" ht="15" customHeight="1" x14ac:dyDescent="0.2">
      <c r="A89" s="125"/>
      <c r="B89" s="94" t="str">
        <f>IF($D$13="English","Load position","Belastungsort")</f>
        <v>Load position</v>
      </c>
      <c r="C89" s="76"/>
      <c r="D89" s="76"/>
      <c r="E89" s="76"/>
      <c r="F89" s="76"/>
      <c r="G89" s="76"/>
      <c r="H89" s="76"/>
      <c r="I89" s="98"/>
      <c r="J89" s="76"/>
      <c r="K89" s="76"/>
      <c r="L89" s="76"/>
      <c r="M89" s="76"/>
      <c r="N89" s="76"/>
      <c r="O89" s="76"/>
      <c r="P89" s="76"/>
      <c r="Q89" s="124"/>
    </row>
    <row r="90" spans="1:18" ht="12.75" x14ac:dyDescent="0.2">
      <c r="A90" s="125"/>
      <c r="B90" s="153">
        <v>1</v>
      </c>
      <c r="C90" s="154"/>
      <c r="D90" s="155">
        <f>IF($Q$95="Y",2,4)</f>
        <v>4</v>
      </c>
      <c r="E90" s="156"/>
      <c r="F90" s="155" t="str">
        <f>IF(AND($G$95=4,Q95="N")," ",IF($Q$95="Y",3,5))</f>
        <v xml:space="preserve"> </v>
      </c>
      <c r="G90" s="154"/>
      <c r="H90" s="155" t="str">
        <f>IF(AND(OR($G$95=4,$G$95=6),Q95="N")," ",IF($Q$95="Y",4,8))</f>
        <v xml:space="preserve"> </v>
      </c>
      <c r="I90" s="154"/>
      <c r="J90" s="155" t="str">
        <f>IF(AND(OR($G$95=4,$G$95=6,$G$95=8),$Q$95="N")," ",IF($Q$95="Y"," ",9))</f>
        <v xml:space="preserve"> </v>
      </c>
      <c r="K90" s="154"/>
      <c r="L90" s="155" t="str">
        <f>IF(AND(OR($G$95=4,$G$95=6,$G$95=8,$G95=10),$Q$95="N")," ",IF($Q$95="Y"," ",11))</f>
        <v xml:space="preserve"> </v>
      </c>
      <c r="M90" s="154"/>
      <c r="N90" s="157"/>
      <c r="O90" s="76"/>
      <c r="P90" s="76"/>
      <c r="Q90" s="158" t="s">
        <v>13</v>
      </c>
    </row>
    <row r="91" spans="1:18" x14ac:dyDescent="0.2">
      <c r="A91" s="125"/>
      <c r="B91" s="159"/>
      <c r="C91" s="160"/>
      <c r="D91" s="161"/>
      <c r="E91" s="161"/>
      <c r="F91" s="162"/>
      <c r="G91" s="160"/>
      <c r="H91" s="161"/>
      <c r="I91" s="160"/>
      <c r="J91" s="159"/>
      <c r="K91" s="160"/>
      <c r="L91" s="159"/>
      <c r="M91" s="160"/>
      <c r="N91" s="76"/>
      <c r="O91" s="76"/>
      <c r="P91" s="76"/>
      <c r="Q91" s="76"/>
    </row>
    <row r="92" spans="1:18" x14ac:dyDescent="0.2">
      <c r="A92" s="125"/>
      <c r="B92" s="153">
        <f>IF($Q$95="Y"," ",2)</f>
        <v>2</v>
      </c>
      <c r="C92" s="163" t="s">
        <v>12</v>
      </c>
      <c r="D92" s="153">
        <f>IF($Q$95="Y"," ",3)</f>
        <v>3</v>
      </c>
      <c r="E92" s="156"/>
      <c r="F92" s="155" t="str">
        <f>IF($G$95=4," ",IF($Q$95="Y"," ",6))</f>
        <v xml:space="preserve"> </v>
      </c>
      <c r="G92" s="164"/>
      <c r="H92" s="155" t="str">
        <f>IF(OR($G$95=4,$G$95=6)," ",IF($Q$95="Y"," ",7))</f>
        <v xml:space="preserve"> </v>
      </c>
      <c r="I92" s="164"/>
      <c r="J92" s="155" t="str">
        <f>IF(AND(OR($G$95=4,$G$95=6,$G$95=8),$Q$95="N")," ",IF($Q$95="Y"," ",10))</f>
        <v xml:space="preserve"> </v>
      </c>
      <c r="K92" s="154"/>
      <c r="L92" s="155" t="str">
        <f>IF(AND(OR($G$95=4,$G$95=6,$G$95=8,$G95=10),$Q$95="N")," ",IF($Q$95="Y"," ",12))</f>
        <v xml:space="preserve"> </v>
      </c>
      <c r="M92" s="154"/>
      <c r="N92" s="76"/>
      <c r="O92" s="76"/>
      <c r="P92" s="76"/>
      <c r="Q92" s="76"/>
    </row>
    <row r="93" spans="1:18" ht="12" customHeight="1" x14ac:dyDescent="0.2">
      <c r="A93" s="125"/>
      <c r="B93" s="159"/>
      <c r="C93" s="160"/>
      <c r="D93" s="161"/>
      <c r="E93" s="165"/>
      <c r="F93" s="161"/>
      <c r="G93" s="160"/>
      <c r="H93" s="161"/>
      <c r="I93" s="160"/>
      <c r="J93" s="159"/>
      <c r="K93" s="160"/>
      <c r="L93" s="159"/>
      <c r="M93" s="160"/>
      <c r="N93" s="76"/>
      <c r="O93" s="76"/>
      <c r="P93" s="76"/>
      <c r="Q93" s="76"/>
    </row>
    <row r="94" spans="1:18" ht="12" customHeight="1" x14ac:dyDescent="0.2">
      <c r="A94" s="125"/>
      <c r="B94" s="166"/>
      <c r="C94" s="166"/>
      <c r="D94" s="166"/>
      <c r="E94" s="166"/>
      <c r="F94" s="166"/>
      <c r="G94" s="166"/>
      <c r="H94" s="166"/>
      <c r="I94" s="166"/>
      <c r="J94" s="386" t="str">
        <f>IF($D$13="English","Load positions in one line (e.g. weighing belt)?","Belastungsorte in einer Reihe (z.B. Bandwaage)?")</f>
        <v>Load positions in one line (e.g. weighing belt)?</v>
      </c>
      <c r="K94" s="386"/>
      <c r="L94" s="386"/>
      <c r="M94" s="386"/>
      <c r="N94" s="386"/>
      <c r="O94" s="386"/>
      <c r="P94" s="76"/>
      <c r="Q94" s="76"/>
    </row>
    <row r="95" spans="1:18" ht="12" customHeight="1" x14ac:dyDescent="0.2">
      <c r="A95" s="125"/>
      <c r="B95" s="98" t="str">
        <f>IF($D$13="English","number of load carrier","Anzahl Auflager")</f>
        <v>number of load carrier</v>
      </c>
      <c r="C95" s="76"/>
      <c r="D95" s="124"/>
      <c r="E95" s="124"/>
      <c r="F95" s="158" t="s">
        <v>13</v>
      </c>
      <c r="G95" s="30">
        <v>4</v>
      </c>
      <c r="H95" s="166"/>
      <c r="I95" s="76"/>
      <c r="J95" s="386"/>
      <c r="K95" s="386"/>
      <c r="L95" s="386"/>
      <c r="M95" s="386"/>
      <c r="N95" s="386"/>
      <c r="O95" s="386"/>
      <c r="P95" s="124"/>
      <c r="Q95" s="36" t="s">
        <v>21</v>
      </c>
    </row>
    <row r="96" spans="1:18" ht="12" customHeight="1" x14ac:dyDescent="0.2">
      <c r="A96" s="125"/>
      <c r="B96" s="166"/>
      <c r="C96" s="166"/>
      <c r="D96" s="166"/>
      <c r="E96" s="166"/>
      <c r="F96" s="166"/>
      <c r="G96" s="166"/>
      <c r="H96" s="166"/>
      <c r="I96" s="166"/>
      <c r="J96" s="168"/>
      <c r="K96" s="76"/>
      <c r="L96" s="76"/>
      <c r="M96" s="76"/>
      <c r="N96" s="76"/>
      <c r="O96" s="124"/>
      <c r="P96" s="124"/>
      <c r="Q96" s="124"/>
    </row>
    <row r="97" spans="1:18" s="18" customFormat="1" ht="21.75" customHeight="1" x14ac:dyDescent="0.2">
      <c r="A97" s="468" t="str">
        <f>IF($D$13="English","load must be about","ungefähre Last")</f>
        <v>load must be about</v>
      </c>
      <c r="B97" s="469"/>
      <c r="C97" s="364" t="s">
        <v>0</v>
      </c>
      <c r="D97" s="365"/>
      <c r="E97" s="366"/>
      <c r="F97" s="364" t="s">
        <v>7</v>
      </c>
      <c r="G97" s="366"/>
      <c r="H97" s="470" t="s">
        <v>8</v>
      </c>
      <c r="I97" s="633"/>
      <c r="J97" s="364" t="s">
        <v>1</v>
      </c>
      <c r="K97" s="366"/>
      <c r="L97" s="172" t="s">
        <v>9</v>
      </c>
      <c r="M97" s="173"/>
      <c r="N97" s="173"/>
      <c r="O97" s="372"/>
      <c r="P97" s="660" t="str">
        <f>IF($J$18="M","L calc"," ")</f>
        <v xml:space="preserve"> </v>
      </c>
      <c r="Q97" s="661">
        <f>IF(AND(N97&gt;=N98,N97&gt;=N99),N97,IF(AND(N98&gt;=N97,N98&gt;=N99),N98,IF(AND(N99&gt;=N97,N99&gt;=N98),N99)))</f>
        <v>0</v>
      </c>
    </row>
    <row r="98" spans="1:18" ht="12.75" x14ac:dyDescent="0.2">
      <c r="A98" s="450" t="s">
        <v>2</v>
      </c>
      <c r="B98" s="449"/>
      <c r="C98" s="363" t="s">
        <v>3</v>
      </c>
      <c r="D98" s="373" t="s">
        <v>4</v>
      </c>
      <c r="E98" s="367" t="s">
        <v>2</v>
      </c>
      <c r="F98" s="363" t="s">
        <v>2</v>
      </c>
      <c r="G98" s="362"/>
      <c r="H98" s="450" t="s">
        <v>2</v>
      </c>
      <c r="I98" s="498"/>
      <c r="J98" s="368" t="s">
        <v>2</v>
      </c>
      <c r="K98" s="367" t="s">
        <v>3</v>
      </c>
      <c r="L98" s="102" t="s">
        <v>16</v>
      </c>
      <c r="M98" s="76"/>
      <c r="N98" s="76"/>
      <c r="O98" s="124"/>
      <c r="P98" s="660" t="str">
        <f>IF($J$18="M","[kg]"," ")</f>
        <v xml:space="preserve"> </v>
      </c>
      <c r="Q98" s="661" t="str">
        <f>IF(AND(N98&gt;=N99,N98&gt;=N100),N98,IF(AND(N99&gt;=N98,N99&gt;=N100),N99,IF(AND(N100&gt;=N98,N100&gt;=N99),N100)))</f>
        <v>N</v>
      </c>
      <c r="R98" s="1">
        <v>4</v>
      </c>
    </row>
    <row r="99" spans="1:18" ht="12.75" x14ac:dyDescent="0.2">
      <c r="A99" s="603">
        <f>ROUND($D$8/($G$95-1),-0.01)</f>
        <v>0</v>
      </c>
      <c r="B99" s="689"/>
      <c r="C99" s="361" t="str">
        <f>IF($D$9=0," ",E99/$D$9)</f>
        <v xml:space="preserve"> </v>
      </c>
      <c r="D99" s="176">
        <v>1</v>
      </c>
      <c r="E99" s="747"/>
      <c r="F99" s="530"/>
      <c r="G99" s="547"/>
      <c r="H99" s="573" t="str">
        <f>IF(F99=0," ",IF($J$18="M",(F99-P99),(F99-E99)))</f>
        <v xml:space="preserve"> </v>
      </c>
      <c r="I99" s="535"/>
      <c r="J99" s="371">
        <f t="shared" ref="J99:J104" si="23">PRODUCT($D$9,K99)</f>
        <v>0</v>
      </c>
      <c r="K99" s="152">
        <f t="shared" ref="K99:K104" si="24">IF(C99=" ",0,IF(C99&lt;=500,0.5,(IF(C99&lt;=2000,1,IF(C99&gt;2000,1.5," ")))))</f>
        <v>0</v>
      </c>
      <c r="L99" s="109" t="str">
        <f>IF(F99=0," ",IF(ABS(H99)&lt;=J99,"Y","N"))</f>
        <v xml:space="preserve"> </v>
      </c>
      <c r="M99" s="76"/>
      <c r="N99" s="129"/>
      <c r="O99" s="124"/>
      <c r="P99" s="636" t="str">
        <f>IF(E99=" "," ",IF($J$18="M",E99*(1-($K$21-$D$21)/$D$21)," "))</f>
        <v xml:space="preserve"> </v>
      </c>
      <c r="Q99" s="637" t="str">
        <f>IF(AND(N99&gt;=N100,N99&gt;=N101),N99,IF(AND(N100&gt;=N99,N100&gt;=N101),N100,IF(AND(N101&gt;=N99,N101&gt;=N100),N101)))</f>
        <v>N</v>
      </c>
      <c r="R99" s="1">
        <v>6</v>
      </c>
    </row>
    <row r="100" spans="1:18" ht="12.75" x14ac:dyDescent="0.2">
      <c r="A100" s="603">
        <f t="shared" ref="A100:A102" si="25">ROUND($D$8/($G$95-1),-0.01)</f>
        <v>0</v>
      </c>
      <c r="B100" s="689"/>
      <c r="C100" s="361" t="str">
        <f>IF($D$9=0," ",IF(E100=" ",0,E100/$D$9))</f>
        <v xml:space="preserve"> </v>
      </c>
      <c r="D100" s="176">
        <v>2</v>
      </c>
      <c r="E100" s="226" t="str">
        <f>IF($G$95&gt;1,IF($E$99=0," ",$E$99)," ")</f>
        <v xml:space="preserve"> </v>
      </c>
      <c r="F100" s="530"/>
      <c r="G100" s="547"/>
      <c r="H100" s="573" t="str">
        <f t="shared" ref="H100:H102" si="26">IF(F100=0," ",IF($J$18="M",(F100-P100),(F100-E100)))</f>
        <v xml:space="preserve"> </v>
      </c>
      <c r="I100" s="535"/>
      <c r="J100" s="371">
        <f t="shared" si="23"/>
        <v>0</v>
      </c>
      <c r="K100" s="152">
        <f t="shared" si="24"/>
        <v>0</v>
      </c>
      <c r="L100" s="109" t="str">
        <f t="shared" ref="L100:L110" si="27">IF(F100=0," ",IF(ABS(H100)&lt;=J100,"Y","N"))</f>
        <v xml:space="preserve"> </v>
      </c>
      <c r="M100" s="124"/>
      <c r="N100" s="178" t="str">
        <f>IF(AND(L99="Y",L100="Y",L101="Y",L102="Y"),"Y","N")</f>
        <v>N</v>
      </c>
      <c r="O100" s="124"/>
      <c r="P100" s="636" t="str">
        <f t="shared" ref="P100:P104" si="28">IF(E100=" "," ",IF($J$18="M",E100*(1-($K$21-$D$21)/$D$21)," "))</f>
        <v xml:space="preserve"> </v>
      </c>
      <c r="Q100" s="637" t="str">
        <f t="shared" ref="Q100:Q104" si="29">IF(AND(N100&gt;=N101,N100&gt;=N102),N100,IF(AND(N101&gt;=N100,N101&gt;=N102),N101,IF(AND(N102&gt;=N100,N102&gt;=N101),N102)))</f>
        <v>N</v>
      </c>
      <c r="R100" s="1">
        <v>8</v>
      </c>
    </row>
    <row r="101" spans="1:18" ht="12.75" x14ac:dyDescent="0.2">
      <c r="A101" s="603">
        <f t="shared" si="25"/>
        <v>0</v>
      </c>
      <c r="B101" s="689"/>
      <c r="C101" s="361" t="str">
        <f>IF($D$9=0," ",IF(E101=" ",0,E101/$D$9))</f>
        <v xml:space="preserve"> </v>
      </c>
      <c r="D101" s="176">
        <v>3</v>
      </c>
      <c r="E101" s="226" t="str">
        <f t="shared" ref="E101:E102" si="30">IF($G$95&gt;1,IF($E$99=0," ",$E$99)," ")</f>
        <v xml:space="preserve"> </v>
      </c>
      <c r="F101" s="530"/>
      <c r="G101" s="547"/>
      <c r="H101" s="573" t="str">
        <f t="shared" si="26"/>
        <v xml:space="preserve"> </v>
      </c>
      <c r="I101" s="535"/>
      <c r="J101" s="371">
        <f t="shared" si="23"/>
        <v>0</v>
      </c>
      <c r="K101" s="152">
        <f t="shared" si="24"/>
        <v>0</v>
      </c>
      <c r="L101" s="109" t="str">
        <f t="shared" si="27"/>
        <v xml:space="preserve"> </v>
      </c>
      <c r="M101" s="124"/>
      <c r="N101" s="178" t="str">
        <f>IF(AND(L99="Y",L100="Y",L101="Y",L102="Y",L103="Y",L104="Y"),"Y","N")</f>
        <v>N</v>
      </c>
      <c r="O101" s="124"/>
      <c r="P101" s="636" t="str">
        <f t="shared" si="28"/>
        <v xml:space="preserve"> </v>
      </c>
      <c r="Q101" s="637" t="str">
        <f t="shared" si="29"/>
        <v>N</v>
      </c>
      <c r="R101" s="1">
        <v>10</v>
      </c>
    </row>
    <row r="102" spans="1:18" ht="12.75" x14ac:dyDescent="0.2">
      <c r="A102" s="603">
        <f t="shared" si="25"/>
        <v>0</v>
      </c>
      <c r="B102" s="689"/>
      <c r="C102" s="361" t="str">
        <f>IF($D$9=0," ",IF(E102=" ",0,E102/$D$9))</f>
        <v xml:space="preserve"> </v>
      </c>
      <c r="D102" s="176">
        <v>4</v>
      </c>
      <c r="E102" s="226" t="str">
        <f t="shared" si="30"/>
        <v xml:space="preserve"> </v>
      </c>
      <c r="F102" s="530"/>
      <c r="G102" s="547"/>
      <c r="H102" s="573" t="str">
        <f t="shared" si="26"/>
        <v xml:space="preserve"> </v>
      </c>
      <c r="I102" s="535"/>
      <c r="J102" s="371">
        <f t="shared" si="23"/>
        <v>0</v>
      </c>
      <c r="K102" s="152">
        <f t="shared" si="24"/>
        <v>0</v>
      </c>
      <c r="L102" s="109" t="str">
        <f t="shared" si="27"/>
        <v xml:space="preserve"> </v>
      </c>
      <c r="M102" s="124"/>
      <c r="N102" s="178" t="str">
        <f>IF(AND(L99="Y",L100="Y",L101="Y",L102="Y",L103="Y",L104="Y",L105="Y",L106="Y"),"Y","N")</f>
        <v>N</v>
      </c>
      <c r="O102" s="124"/>
      <c r="P102" s="636" t="str">
        <f t="shared" si="28"/>
        <v xml:space="preserve"> </v>
      </c>
      <c r="Q102" s="637" t="str">
        <f t="shared" si="29"/>
        <v>N</v>
      </c>
      <c r="R102" s="1">
        <v>12</v>
      </c>
    </row>
    <row r="103" spans="1:18" ht="12.75" x14ac:dyDescent="0.2">
      <c r="A103" s="603" t="str">
        <f>IF(G95=4," ",ROUND($D$8/($G$95-1),-0.01))</f>
        <v xml:space="preserve"> </v>
      </c>
      <c r="B103" s="689"/>
      <c r="C103" s="361" t="str">
        <f t="shared" ref="C103:C104" si="31">IF($D$9=0," ",IF(E103=" "," ",E103/$D$9))</f>
        <v xml:space="preserve"> </v>
      </c>
      <c r="D103" s="176">
        <v>5</v>
      </c>
      <c r="E103" s="226" t="str">
        <f>IF($G$95&gt;4,IF($E$99=0," ",$E$99)," ")</f>
        <v xml:space="preserve"> </v>
      </c>
      <c r="F103" s="530"/>
      <c r="G103" s="547"/>
      <c r="H103" s="573" t="str">
        <f t="shared" ref="H103:H104" si="32">IF(F103=0," ",IF($J$18="M",(F103-P103),(F103-E103)))</f>
        <v xml:space="preserve"> </v>
      </c>
      <c r="I103" s="535"/>
      <c r="J103" s="371">
        <f t="shared" si="23"/>
        <v>0</v>
      </c>
      <c r="K103" s="152">
        <f t="shared" si="24"/>
        <v>0</v>
      </c>
      <c r="L103" s="109" t="str">
        <f t="shared" si="27"/>
        <v xml:space="preserve"> </v>
      </c>
      <c r="M103" s="124"/>
      <c r="N103" s="178" t="str">
        <f>IF(AND(L99="Y",L100="Y",L101="Y",L102="Y",L103="Y",L104="Y",L105="Y",L106="Y",L107="Y",L108="Y"),"Y","N")</f>
        <v>N</v>
      </c>
      <c r="O103" s="124"/>
      <c r="P103" s="636" t="str">
        <f t="shared" si="28"/>
        <v xml:space="preserve"> </v>
      </c>
      <c r="Q103" s="637" t="str">
        <f t="shared" si="29"/>
        <v>N</v>
      </c>
    </row>
    <row r="104" spans="1:18" ht="12.75" x14ac:dyDescent="0.2">
      <c r="A104" s="603" t="str">
        <f>IF(G95=4," ",ROUND($D$8/($G$95-1),-0.01))</f>
        <v xml:space="preserve"> </v>
      </c>
      <c r="B104" s="689"/>
      <c r="C104" s="361" t="str">
        <f t="shared" si="31"/>
        <v xml:space="preserve"> </v>
      </c>
      <c r="D104" s="176">
        <v>6</v>
      </c>
      <c r="E104" s="226" t="str">
        <f>IF($G$95&gt;4,IF($E$99=0," ",$E$99)," ")</f>
        <v xml:space="preserve"> </v>
      </c>
      <c r="F104" s="530"/>
      <c r="G104" s="547"/>
      <c r="H104" s="573" t="str">
        <f t="shared" si="32"/>
        <v xml:space="preserve"> </v>
      </c>
      <c r="I104" s="535"/>
      <c r="J104" s="371">
        <f t="shared" si="23"/>
        <v>0</v>
      </c>
      <c r="K104" s="152">
        <f t="shared" si="24"/>
        <v>0</v>
      </c>
      <c r="L104" s="109" t="str">
        <f t="shared" si="27"/>
        <v xml:space="preserve"> </v>
      </c>
      <c r="M104" s="124"/>
      <c r="N104" s="178" t="str">
        <f>IF(AND(L99="Y",L100="Y",L101="Y",L102="Y",L103="Y",L104="Y",L105="Y",L106="Y",L107="Y",L108="Y",L109="Y",L110="Y"),"Y","N")</f>
        <v>N</v>
      </c>
      <c r="O104" s="124"/>
      <c r="P104" s="636" t="str">
        <f t="shared" si="28"/>
        <v xml:space="preserve"> </v>
      </c>
      <c r="Q104" s="637" t="str">
        <f t="shared" si="29"/>
        <v>N</v>
      </c>
    </row>
    <row r="105" spans="1:18" ht="12.75" x14ac:dyDescent="0.2">
      <c r="A105" s="603" t="str">
        <f>IF(G95&lt;8," ",ROUND($D$8/($G$95-1),-0.01))</f>
        <v xml:space="preserve"> </v>
      </c>
      <c r="B105" s="689"/>
      <c r="C105" s="224" t="str">
        <f t="shared" ref="C105:C110" si="33">IF($D$9=0," ",IF(E105=" "," ",E105/$D$9))</f>
        <v xml:space="preserve"> </v>
      </c>
      <c r="D105" s="176">
        <v>7</v>
      </c>
      <c r="E105" s="226" t="str">
        <f>IF($G$95&gt;6,IF($E$99=0," ",$E$99)," ")</f>
        <v xml:space="preserve"> </v>
      </c>
      <c r="F105" s="530"/>
      <c r="G105" s="512"/>
      <c r="H105" s="573" t="str">
        <f t="shared" ref="H105:H110" si="34">IF(F105=0," ",IF($J$18="M",(F105-P105),(F105-E105)))</f>
        <v xml:space="preserve"> </v>
      </c>
      <c r="I105" s="535"/>
      <c r="J105" s="374">
        <f t="shared" ref="J105:J106" si="35">PRODUCT($D$9,K105)</f>
        <v>0</v>
      </c>
      <c r="K105" s="152">
        <f t="shared" ref="K105:K106" si="36">IF(C105=" ",0,IF(C105&lt;=500,0.5,(IF(C105&lt;=2000,1,IF(C105&gt;2000,1.5," ")))))</f>
        <v>0</v>
      </c>
      <c r="L105" s="109" t="str">
        <f t="shared" si="27"/>
        <v xml:space="preserve"> </v>
      </c>
      <c r="M105" s="124"/>
      <c r="N105" s="124"/>
      <c r="O105" s="124"/>
      <c r="P105" s="636" t="str">
        <f t="shared" ref="P105:P110" si="37">IF(E105=" "," ",IF($J$18="M",E105*(1-($K$21-$D$21)/$D$21)," "))</f>
        <v xml:space="preserve"> </v>
      </c>
      <c r="Q105" s="637">
        <f t="shared" ref="Q105:Q110" si="38">IF(AND(N105&gt;=N106,N105&gt;=N107),N105,IF(AND(N106&gt;=N105,N106&gt;=N107),N106,IF(AND(N107&gt;=N105,N107&gt;=N106),N107)))</f>
        <v>0</v>
      </c>
    </row>
    <row r="106" spans="1:18" ht="12.75" x14ac:dyDescent="0.2">
      <c r="A106" s="603" t="str">
        <f>IF(G95&lt;8," ",ROUND($D$8/($G$95-1),-0.01))</f>
        <v xml:space="preserve"> </v>
      </c>
      <c r="B106" s="689"/>
      <c r="C106" s="224" t="str">
        <f t="shared" si="33"/>
        <v xml:space="preserve"> </v>
      </c>
      <c r="D106" s="176">
        <v>8</v>
      </c>
      <c r="E106" s="226" t="str">
        <f>IF($G$95&gt;6,IF($E$99=0," ",$E$99)," ")</f>
        <v xml:space="preserve"> </v>
      </c>
      <c r="F106" s="530"/>
      <c r="G106" s="512"/>
      <c r="H106" s="573" t="str">
        <f t="shared" si="34"/>
        <v xml:space="preserve"> </v>
      </c>
      <c r="I106" s="535"/>
      <c r="J106" s="374">
        <f t="shared" si="35"/>
        <v>0</v>
      </c>
      <c r="K106" s="152">
        <f t="shared" si="36"/>
        <v>0</v>
      </c>
      <c r="L106" s="109" t="str">
        <f t="shared" si="27"/>
        <v xml:space="preserve"> </v>
      </c>
      <c r="M106" s="124"/>
      <c r="N106" s="124"/>
      <c r="O106" s="124"/>
      <c r="P106" s="636" t="str">
        <f t="shared" si="37"/>
        <v xml:space="preserve"> </v>
      </c>
      <c r="Q106" s="637">
        <f t="shared" si="38"/>
        <v>0</v>
      </c>
    </row>
    <row r="107" spans="1:18" ht="12.75" x14ac:dyDescent="0.2">
      <c r="A107" s="603" t="str">
        <f>IF(G95&lt;10," ",ROUND($D$8/($G$95-1),-0.01))</f>
        <v xml:space="preserve"> </v>
      </c>
      <c r="B107" s="689"/>
      <c r="C107" s="224" t="str">
        <f t="shared" si="33"/>
        <v xml:space="preserve"> </v>
      </c>
      <c r="D107" s="176">
        <v>9</v>
      </c>
      <c r="E107" s="226" t="str">
        <f>IF($G$95&gt;8,IF($E$99=0," ",$E$99)," ")</f>
        <v xml:space="preserve"> </v>
      </c>
      <c r="F107" s="530"/>
      <c r="G107" s="512"/>
      <c r="H107" s="573" t="str">
        <f t="shared" si="34"/>
        <v xml:space="preserve"> </v>
      </c>
      <c r="I107" s="535"/>
      <c r="J107" s="374">
        <f>PRODUCT($D$9,K107)</f>
        <v>0</v>
      </c>
      <c r="K107" s="152">
        <f>IF(C107=" ",0,IF(C107&lt;=500,0.5,(IF(C107&lt;=2000,1,IF(C107&gt;2000,1.5," ")))))</f>
        <v>0</v>
      </c>
      <c r="L107" s="109" t="str">
        <f t="shared" si="27"/>
        <v xml:space="preserve"> </v>
      </c>
      <c r="M107" s="124"/>
      <c r="N107" s="124"/>
      <c r="O107" s="124"/>
      <c r="P107" s="636" t="str">
        <f t="shared" si="37"/>
        <v xml:space="preserve"> </v>
      </c>
      <c r="Q107" s="637">
        <f t="shared" si="38"/>
        <v>0</v>
      </c>
    </row>
    <row r="108" spans="1:18" ht="12.75" x14ac:dyDescent="0.2">
      <c r="A108" s="603" t="str">
        <f>IF(G95&lt;10," ",ROUND($D$8/($G$95-1),-0.01))</f>
        <v xml:space="preserve"> </v>
      </c>
      <c r="B108" s="689"/>
      <c r="C108" s="224" t="str">
        <f t="shared" si="33"/>
        <v xml:space="preserve"> </v>
      </c>
      <c r="D108" s="176">
        <v>10</v>
      </c>
      <c r="E108" s="226" t="str">
        <f>IF($G$95&gt;8,IF($E$99=0," ",$E$99)," ")</f>
        <v xml:space="preserve"> </v>
      </c>
      <c r="F108" s="530"/>
      <c r="G108" s="512"/>
      <c r="H108" s="573" t="str">
        <f t="shared" si="34"/>
        <v xml:space="preserve"> </v>
      </c>
      <c r="I108" s="535"/>
      <c r="J108" s="374">
        <f t="shared" ref="J108" si="39">PRODUCT($D$9,K108)</f>
        <v>0</v>
      </c>
      <c r="K108" s="152">
        <f>IF(C108=" ",0,IF(C108&lt;=500,0.5,(IF(C108&lt;=2000,1,IF(C108&gt;2000,1.5," ")))))</f>
        <v>0</v>
      </c>
      <c r="L108" s="109" t="str">
        <f t="shared" si="27"/>
        <v xml:space="preserve"> </v>
      </c>
      <c r="M108" s="124"/>
      <c r="N108" s="124"/>
      <c r="O108" s="124"/>
      <c r="P108" s="636" t="str">
        <f t="shared" si="37"/>
        <v xml:space="preserve"> </v>
      </c>
      <c r="Q108" s="637">
        <f t="shared" si="38"/>
        <v>0</v>
      </c>
    </row>
    <row r="109" spans="1:18" ht="12.75" x14ac:dyDescent="0.2">
      <c r="A109" s="603" t="str">
        <f>IF(G95&lt;12," ",ROUND($D$8/($G$95-1),-0.01))</f>
        <v xml:space="preserve"> </v>
      </c>
      <c r="B109" s="689"/>
      <c r="C109" s="224" t="str">
        <f t="shared" si="33"/>
        <v xml:space="preserve"> </v>
      </c>
      <c r="D109" s="176">
        <v>11</v>
      </c>
      <c r="E109" s="226" t="str">
        <f>IF($G$95&gt;10,IF($E$99=0," ",$E$99)," ")</f>
        <v xml:space="preserve"> </v>
      </c>
      <c r="F109" s="530"/>
      <c r="G109" s="512"/>
      <c r="H109" s="573" t="str">
        <f t="shared" si="34"/>
        <v xml:space="preserve"> </v>
      </c>
      <c r="I109" s="535"/>
      <c r="J109" s="374">
        <f>PRODUCT($D$9,K109)</f>
        <v>0</v>
      </c>
      <c r="K109" s="152">
        <f t="shared" ref="K109" si="40">IF(C109=" ",0,IF(C109&lt;=500,0.5,(IF(C109&lt;=2000,1,IF(C109&gt;2000,1.5," ")))))</f>
        <v>0</v>
      </c>
      <c r="L109" s="109" t="str">
        <f t="shared" si="27"/>
        <v xml:space="preserve"> </v>
      </c>
      <c r="M109" s="124"/>
      <c r="N109" s="124"/>
      <c r="O109" s="124"/>
      <c r="P109" s="636" t="str">
        <f t="shared" si="37"/>
        <v xml:space="preserve"> </v>
      </c>
      <c r="Q109" s="637">
        <f t="shared" si="38"/>
        <v>0</v>
      </c>
    </row>
    <row r="110" spans="1:18" ht="12.75" x14ac:dyDescent="0.2">
      <c r="A110" s="603" t="str">
        <f>IF(G95&lt;12," ",ROUND($D$8/($G$95-1),-0.01))</f>
        <v xml:space="preserve"> </v>
      </c>
      <c r="B110" s="689"/>
      <c r="C110" s="224" t="str">
        <f t="shared" si="33"/>
        <v xml:space="preserve"> </v>
      </c>
      <c r="D110" s="176">
        <v>12</v>
      </c>
      <c r="E110" s="226" t="str">
        <f>IF($G$95&gt;10,IF($E$99=0," ",$E$99)," ")</f>
        <v xml:space="preserve"> </v>
      </c>
      <c r="F110" s="530"/>
      <c r="G110" s="690"/>
      <c r="H110" s="573" t="str">
        <f t="shared" si="34"/>
        <v xml:space="preserve"> </v>
      </c>
      <c r="I110" s="535"/>
      <c r="J110" s="225">
        <f>PRODUCT($D$9,K110)</f>
        <v>0</v>
      </c>
      <c r="K110" s="152">
        <f>IF(C110=" ",0,IF(C110&lt;=500,0.5,(IF(C110&lt;=2000,1,IF(C110&gt;2000,1.5," ")))))</f>
        <v>0</v>
      </c>
      <c r="L110" s="109" t="str">
        <f t="shared" si="27"/>
        <v xml:space="preserve"> </v>
      </c>
      <c r="M110" s="124"/>
      <c r="N110" s="124"/>
      <c r="O110" s="124"/>
      <c r="P110" s="636" t="str">
        <f t="shared" si="37"/>
        <v xml:space="preserve"> </v>
      </c>
      <c r="Q110" s="637">
        <f t="shared" si="38"/>
        <v>0</v>
      </c>
    </row>
    <row r="111" spans="1:18" ht="12.75" x14ac:dyDescent="0.2">
      <c r="A111" s="76"/>
      <c r="B111" s="76"/>
      <c r="C111" s="76"/>
      <c r="D111" s="76"/>
      <c r="E111" s="76"/>
      <c r="F111" s="495"/>
      <c r="G111" s="495"/>
      <c r="H111" s="78"/>
      <c r="I111" s="166"/>
      <c r="J111" s="136"/>
      <c r="K111" s="180" t="str">
        <f>IF($D$13="English","Test passed?","Test bestanden?")</f>
        <v>Test passed?</v>
      </c>
      <c r="L111" s="109" t="str">
        <f>IF($G$95=4,$N$100,IF($G$95=6,$N$101,IF($G$95=8,$N$102,IF($G95=10,$N$103,IF($G95=12,$N$104,"N")))))</f>
        <v>N</v>
      </c>
      <c r="M111" s="124"/>
      <c r="N111" s="129"/>
      <c r="O111" s="124"/>
      <c r="P111" s="124"/>
      <c r="Q111" s="124"/>
    </row>
    <row r="112" spans="1:18" ht="12.75" x14ac:dyDescent="0.2">
      <c r="A112" s="76"/>
      <c r="B112" s="76"/>
      <c r="C112" s="76"/>
      <c r="D112" s="76"/>
      <c r="E112" s="76"/>
      <c r="F112" s="179"/>
      <c r="G112" s="179"/>
      <c r="H112" s="78"/>
      <c r="I112" s="166"/>
      <c r="J112" s="136"/>
      <c r="K112" s="180"/>
      <c r="L112" s="132"/>
      <c r="M112" s="124"/>
      <c r="N112" s="129"/>
      <c r="O112" s="124"/>
      <c r="P112" s="124"/>
      <c r="Q112" s="124"/>
    </row>
    <row r="113" spans="1:17" ht="12.75" customHeight="1" x14ac:dyDescent="0.2">
      <c r="A113" s="76"/>
      <c r="B113" s="76"/>
      <c r="C113" s="76"/>
      <c r="D113" s="76"/>
      <c r="E113" s="76"/>
      <c r="F113" s="76"/>
      <c r="G113" s="76"/>
      <c r="H113" s="76"/>
      <c r="I113" s="76"/>
      <c r="J113" s="76"/>
      <c r="K113" s="76"/>
      <c r="L113" s="76"/>
      <c r="M113" s="76"/>
      <c r="N113" s="76"/>
      <c r="O113" s="76"/>
      <c r="P113" s="76"/>
      <c r="Q113" s="76"/>
    </row>
    <row r="114" spans="1:17" s="32" customFormat="1" ht="12.75" customHeight="1" x14ac:dyDescent="0.2">
      <c r="A114" s="98"/>
      <c r="B114" s="187"/>
      <c r="C114" s="187"/>
      <c r="D114" s="187"/>
      <c r="E114" s="187"/>
      <c r="F114" s="187"/>
      <c r="G114" s="187"/>
      <c r="H114" s="187"/>
      <c r="I114" s="187"/>
      <c r="J114" s="187"/>
      <c r="K114" s="187"/>
      <c r="L114" s="187"/>
      <c r="M114" s="187"/>
      <c r="N114" s="157"/>
      <c r="O114" s="124"/>
      <c r="P114" s="124"/>
      <c r="Q114" s="124"/>
    </row>
    <row r="115" spans="1:17" ht="17.25" customHeight="1" x14ac:dyDescent="0.2">
      <c r="A115" s="227" t="str">
        <f>IF($D$13="English","7.  Test with coasting load - Only for a weighbridge (0,5Max&lt;L&lt;0,8Max)","7. Test für rollende Lasten - nur für Brückenwaage (0,5Max&lt;L&lt;0,8Max)")</f>
        <v>7.  Test with coasting load - Only for a weighbridge (0,5Max&lt;L&lt;0,8Max)</v>
      </c>
      <c r="B115" s="188"/>
      <c r="C115" s="188"/>
      <c r="D115" s="190"/>
      <c r="E115" s="190"/>
      <c r="F115" s="190"/>
      <c r="G115" s="190"/>
      <c r="H115" s="190"/>
      <c r="I115" s="190"/>
      <c r="J115" s="190"/>
      <c r="K115" s="692">
        <f>$D$8*0.5</f>
        <v>0</v>
      </c>
      <c r="L115" s="609"/>
      <c r="M115" s="176" t="s">
        <v>10</v>
      </c>
      <c r="N115" s="230" t="s">
        <v>38</v>
      </c>
      <c r="O115" s="609">
        <f>$D$8*0.8</f>
        <v>0</v>
      </c>
      <c r="P115" s="609"/>
      <c r="Q115" s="231" t="s">
        <v>10</v>
      </c>
    </row>
    <row r="116" spans="1:17" ht="13.5" customHeight="1" x14ac:dyDescent="0.2">
      <c r="A116" s="196" t="str">
        <f>IF($D$13="English","(Hi-Res-Mode on)","(Hi-Res-Modus an)")</f>
        <v>(Hi-Res-Mode on)</v>
      </c>
      <c r="B116" s="188"/>
      <c r="C116" s="188"/>
      <c r="D116" s="76" t="str">
        <f>IF($D$13="English","accordance to EN45501-2015, A.4.7.4","gemäß EN45501-2015, A.4.7.4")</f>
        <v>accordance to EN45501-2015, A.4.7.4</v>
      </c>
      <c r="E116" s="190"/>
      <c r="F116" s="190"/>
      <c r="G116" s="190"/>
      <c r="H116" s="97"/>
      <c r="I116" s="190"/>
      <c r="J116" s="190"/>
      <c r="K116" s="232"/>
      <c r="L116" s="233"/>
      <c r="M116" s="234"/>
      <c r="N116" s="235"/>
      <c r="O116" s="232"/>
      <c r="P116" s="233"/>
      <c r="Q116" s="234"/>
    </row>
    <row r="117" spans="1:17" ht="12.75" customHeight="1" thickBot="1" x14ac:dyDescent="0.25">
      <c r="A117" s="196"/>
      <c r="B117" s="236"/>
      <c r="C117" s="236"/>
      <c r="D117" s="237"/>
      <c r="E117" s="237"/>
      <c r="F117" s="237"/>
      <c r="G117" s="237"/>
      <c r="H117" s="190"/>
      <c r="I117" s="190"/>
      <c r="J117" s="190"/>
      <c r="K117" s="190"/>
      <c r="L117" s="116"/>
      <c r="M117" s="116"/>
      <c r="N117" s="194"/>
      <c r="O117" s="194"/>
      <c r="P117" s="195"/>
      <c r="Q117" s="195"/>
    </row>
    <row r="118" spans="1:17" ht="12.75" customHeight="1" thickTop="1" x14ac:dyDescent="0.2">
      <c r="A118" s="238"/>
      <c r="B118" s="239">
        <v>1</v>
      </c>
      <c r="C118" s="188"/>
      <c r="D118" s="240"/>
      <c r="E118" s="190">
        <v>2</v>
      </c>
      <c r="F118" s="240"/>
      <c r="G118" s="241">
        <v>3</v>
      </c>
      <c r="H118" s="190"/>
      <c r="I118" s="242" t="s">
        <v>23</v>
      </c>
      <c r="J118" s="190"/>
      <c r="K118" s="21"/>
      <c r="L118" s="97" t="s">
        <v>25</v>
      </c>
      <c r="M118" s="234" t="s">
        <v>24</v>
      </c>
      <c r="N118" s="22"/>
      <c r="O118" s="193" t="s">
        <v>25</v>
      </c>
      <c r="P118" s="195"/>
      <c r="Q118" s="195"/>
    </row>
    <row r="119" spans="1:17" ht="15" customHeight="1" x14ac:dyDescent="0.2">
      <c r="A119" s="238"/>
      <c r="B119" s="188"/>
      <c r="C119" s="188"/>
      <c r="D119" s="190"/>
      <c r="E119" s="190"/>
      <c r="F119" s="190"/>
      <c r="G119" s="243"/>
      <c r="H119" s="129"/>
      <c r="I119" s="190"/>
      <c r="J119" s="190"/>
      <c r="K119" s="190"/>
      <c r="L119" s="116"/>
      <c r="M119" s="116"/>
      <c r="N119" s="194"/>
      <c r="O119" s="194"/>
      <c r="P119" s="195"/>
      <c r="Q119" s="195"/>
    </row>
    <row r="120" spans="1:17" ht="12.75" customHeight="1" x14ac:dyDescent="0.2">
      <c r="A120" s="196"/>
      <c r="B120" s="244"/>
      <c r="C120" s="245"/>
      <c r="D120" s="246" t="str">
        <f>IF($D$13="English","B = Bridge length","B = Brückenlänge")</f>
        <v>B = Bridge length</v>
      </c>
      <c r="E120" s="190"/>
      <c r="F120" s="190"/>
      <c r="G120" s="247"/>
      <c r="H120" s="124"/>
      <c r="I120" s="607" t="str">
        <f>IF($D$13="English","Distance from the middle position to the beginning or end shall be &gt;0,1B","Distanz von der mittleren Position zum Anfang oder Ende soll &gt;0,1B sein")</f>
        <v>Distance from the middle position to the beginning or end shall be &gt;0,1B</v>
      </c>
      <c r="J120" s="607"/>
      <c r="K120" s="607"/>
      <c r="L120" s="607"/>
      <c r="M120" s="607"/>
      <c r="N120" s="607"/>
      <c r="O120" s="607"/>
      <c r="P120" s="195"/>
      <c r="Q120" s="195"/>
    </row>
    <row r="121" spans="1:17" ht="12.75" customHeight="1" x14ac:dyDescent="0.2">
      <c r="A121" s="196"/>
      <c r="B121" s="188"/>
      <c r="C121" s="188"/>
      <c r="D121" s="190"/>
      <c r="E121" s="190"/>
      <c r="F121" s="190"/>
      <c r="G121" s="190"/>
      <c r="H121" s="190"/>
      <c r="I121" s="607"/>
      <c r="J121" s="607"/>
      <c r="K121" s="607"/>
      <c r="L121" s="607"/>
      <c r="M121" s="607"/>
      <c r="N121" s="607"/>
      <c r="O121" s="607"/>
      <c r="P121" s="195"/>
      <c r="Q121" s="195"/>
    </row>
    <row r="122" spans="1:17" ht="13.5" customHeight="1" x14ac:dyDescent="0.2">
      <c r="A122" s="196"/>
      <c r="B122" s="188"/>
      <c r="C122" s="188"/>
      <c r="D122" s="190"/>
      <c r="E122" s="190"/>
      <c r="F122" s="190"/>
      <c r="G122" s="190"/>
      <c r="H122" s="190"/>
      <c r="I122" s="190"/>
      <c r="J122" s="190"/>
      <c r="K122" s="190"/>
      <c r="L122" s="116"/>
      <c r="M122" s="116"/>
      <c r="N122" s="194"/>
      <c r="O122" s="194"/>
      <c r="P122" s="195"/>
      <c r="Q122" s="195"/>
    </row>
    <row r="123" spans="1:17" ht="12.75" customHeight="1" x14ac:dyDescent="0.2">
      <c r="A123" s="196"/>
      <c r="B123" s="188"/>
      <c r="C123" s="188"/>
      <c r="D123" s="190"/>
      <c r="E123" s="190"/>
      <c r="F123" s="190"/>
      <c r="G123" s="190"/>
      <c r="H123" s="190"/>
      <c r="I123" s="190"/>
      <c r="J123" s="190"/>
      <c r="K123" s="190"/>
      <c r="L123" s="116"/>
      <c r="M123" s="116"/>
      <c r="N123" s="194"/>
      <c r="O123" s="194"/>
      <c r="P123" s="195"/>
      <c r="Q123" s="195"/>
    </row>
    <row r="124" spans="1:17" ht="12.75" customHeight="1" x14ac:dyDescent="0.2">
      <c r="A124" s="196"/>
      <c r="B124" s="188"/>
      <c r="C124" s="188"/>
      <c r="D124" s="190"/>
      <c r="E124" s="190"/>
      <c r="F124" s="190"/>
      <c r="G124" s="190"/>
      <c r="H124" s="190"/>
      <c r="I124" s="190"/>
      <c r="J124" s="190"/>
      <c r="K124" s="190"/>
      <c r="L124" s="116"/>
      <c r="M124" s="116"/>
      <c r="N124" s="194"/>
      <c r="O124" s="194"/>
      <c r="P124" s="195"/>
      <c r="Q124" s="195"/>
    </row>
    <row r="125" spans="1:17" ht="12.75" x14ac:dyDescent="0.2">
      <c r="A125" s="196"/>
      <c r="B125" s="228" t="str">
        <f>IF($D$13="English","Driving from left","von links auffahren")</f>
        <v>Driving from left</v>
      </c>
      <c r="C125" s="188"/>
      <c r="D125" s="190"/>
      <c r="E125" s="190"/>
      <c r="F125" s="190"/>
      <c r="G125" s="190"/>
      <c r="H125" s="190"/>
      <c r="I125" s="190"/>
      <c r="J125" s="190"/>
      <c r="K125" s="190"/>
      <c r="L125" s="116"/>
      <c r="M125" s="116"/>
      <c r="N125" s="194"/>
      <c r="O125" s="194"/>
      <c r="P125" s="195"/>
      <c r="Q125" s="195"/>
    </row>
    <row r="126" spans="1:17" ht="12.75" x14ac:dyDescent="0.2">
      <c r="A126" s="196"/>
      <c r="B126" s="450" t="s">
        <v>0</v>
      </c>
      <c r="C126" s="576"/>
      <c r="D126" s="576"/>
      <c r="E126" s="498"/>
      <c r="F126" s="605" t="s">
        <v>7</v>
      </c>
      <c r="G126" s="606"/>
      <c r="H126" s="605" t="s">
        <v>17</v>
      </c>
      <c r="I126" s="606"/>
      <c r="J126" s="605" t="s">
        <v>1</v>
      </c>
      <c r="K126" s="606"/>
      <c r="L126" s="248" t="s">
        <v>9</v>
      </c>
      <c r="M126" s="682" t="str">
        <f>IF($J$18="M","L calc"," ")</f>
        <v xml:space="preserve"> </v>
      </c>
      <c r="N126" s="683" t="str">
        <f>IF(AND(K126&gt;=K127,K126&gt;=K128),K126,IF(AND(K127&gt;=K126,K127&gt;=K128),K127,IF(AND(K128&gt;=K126,K128&gt;=K127),K128)))</f>
        <v>[e]</v>
      </c>
      <c r="O126" s="694"/>
      <c r="P126" s="195"/>
      <c r="Q126" s="195"/>
    </row>
    <row r="127" spans="1:17" ht="12.75" x14ac:dyDescent="0.2">
      <c r="A127" s="196"/>
      <c r="B127" s="117" t="s">
        <v>3</v>
      </c>
      <c r="C127" s="120" t="s">
        <v>4</v>
      </c>
      <c r="D127" s="450" t="s">
        <v>2</v>
      </c>
      <c r="E127" s="498"/>
      <c r="F127" s="450" t="s">
        <v>2</v>
      </c>
      <c r="G127" s="498"/>
      <c r="H127" s="605" t="s">
        <v>2</v>
      </c>
      <c r="I127" s="606"/>
      <c r="J127" s="249" t="s">
        <v>2</v>
      </c>
      <c r="K127" s="231" t="s">
        <v>3</v>
      </c>
      <c r="L127" s="248" t="s">
        <v>16</v>
      </c>
      <c r="M127" s="682" t="str">
        <f>IF($J$18="M","[kg]"," ")</f>
        <v xml:space="preserve"> </v>
      </c>
      <c r="N127" s="683" t="str">
        <f>IF(AND(K127&gt;=K128,K127&gt;=K129),K127,IF(AND(K128&gt;=K127,K128&gt;=K129),K128,IF(AND(K129&gt;=K127,K129&gt;=K128),K129)))</f>
        <v>[e]</v>
      </c>
      <c r="O127" s="694"/>
      <c r="P127" s="195"/>
      <c r="Q127" s="195"/>
    </row>
    <row r="128" spans="1:17" ht="12.75" x14ac:dyDescent="0.2">
      <c r="A128" s="196"/>
      <c r="B128" s="175" t="str">
        <f>IF($D$9=0," ",IF(D128=" ",0,D128/$D$9))</f>
        <v xml:space="preserve"> </v>
      </c>
      <c r="C128" s="250">
        <v>1</v>
      </c>
      <c r="D128" s="593" t="s">
        <v>13</v>
      </c>
      <c r="E128" s="691"/>
      <c r="F128" s="530"/>
      <c r="G128" s="512"/>
      <c r="H128" s="573" t="str">
        <f>IF(F128=0," ",IF($J$18="M",(F128-M128),(F128-D128)))</f>
        <v xml:space="preserve"> </v>
      </c>
      <c r="I128" s="535"/>
      <c r="J128" s="223">
        <f>K128*$D$9</f>
        <v>0</v>
      </c>
      <c r="K128" s="152">
        <f>IF(B128=0,0,IF(B128&lt;=500,0.5,(IF(B128&lt;=2000,1,IF(B128&gt;2000,1.5," ")))))</f>
        <v>1.5</v>
      </c>
      <c r="L128" s="251" t="str">
        <f>IF(H128&lt;=J128,"Y","N")</f>
        <v>N</v>
      </c>
      <c r="M128" s="636" t="str">
        <f>IF(D128=" "," ",IF($J$18="M",D128*(1-($K$21-$D$21)/$D$21)," "))</f>
        <v xml:space="preserve"> </v>
      </c>
      <c r="N128" s="637">
        <f>IF(AND(K128&gt;=K129,K128&gt;=K130),K128,IF(AND(K129&gt;=K128,K129&gt;=K130),K129,IF(AND(K130&gt;=K128,K130&gt;=K129),K130)))</f>
        <v>1.5</v>
      </c>
      <c r="O128" s="693"/>
      <c r="P128" s="195"/>
      <c r="Q128" s="195"/>
    </row>
    <row r="129" spans="1:17" ht="12.75" x14ac:dyDescent="0.2">
      <c r="A129" s="196"/>
      <c r="B129" s="175" t="str">
        <f>IF($D$9=0," ",IF(D129=" ",0,D129/$D$9))</f>
        <v xml:space="preserve"> </v>
      </c>
      <c r="C129" s="250">
        <v>2</v>
      </c>
      <c r="D129" s="603" t="str">
        <f>$D$128</f>
        <v xml:space="preserve"> </v>
      </c>
      <c r="E129" s="689"/>
      <c r="F129" s="530"/>
      <c r="G129" s="512"/>
      <c r="H129" s="573" t="str">
        <f t="shared" ref="H129:H130" si="41">IF(F129=0," ",IF($J$18="M",(F129-M129),(F129-D129)))</f>
        <v xml:space="preserve"> </v>
      </c>
      <c r="I129" s="535"/>
      <c r="J129" s="223">
        <f>K129*$D$9</f>
        <v>0</v>
      </c>
      <c r="K129" s="152">
        <f>IF(B129=0,0,IF(B129&lt;=500,0.5,(IF(B129&lt;=2000,1,IF(B129&gt;2000,1.5," ")))))</f>
        <v>1.5</v>
      </c>
      <c r="L129" s="251" t="str">
        <f>IF(H129&lt;=J129,"Y","N")</f>
        <v>N</v>
      </c>
      <c r="M129" s="636" t="str">
        <f t="shared" ref="M129:M130" si="42">IF(D129=" "," ",IF($J$18="M",D129*(1-($K$21-$D$21)/$D$21)," "))</f>
        <v xml:space="preserve"> </v>
      </c>
      <c r="N129" s="637">
        <f t="shared" ref="N129:N130" si="43">IF(AND(K129&gt;=K130,K129&gt;=K131),K129,IF(AND(K130&gt;=K129,K130&gt;=K131),K130,IF(AND(K131&gt;=K129,K131&gt;=K130),K131)))</f>
        <v>1.5</v>
      </c>
      <c r="O129" s="693"/>
      <c r="P129" s="195"/>
      <c r="Q129" s="195"/>
    </row>
    <row r="130" spans="1:17" ht="12.75" x14ac:dyDescent="0.2">
      <c r="A130" s="196"/>
      <c r="B130" s="175" t="str">
        <f>IF($D$9=0," ",IF(D130=" ",0,D130/$D$9))</f>
        <v xml:space="preserve"> </v>
      </c>
      <c r="C130" s="250">
        <v>3</v>
      </c>
      <c r="D130" s="603" t="str">
        <f>$D$128</f>
        <v xml:space="preserve"> </v>
      </c>
      <c r="E130" s="689"/>
      <c r="F130" s="530"/>
      <c r="G130" s="512"/>
      <c r="H130" s="573" t="str">
        <f t="shared" si="41"/>
        <v xml:space="preserve"> </v>
      </c>
      <c r="I130" s="535"/>
      <c r="J130" s="223">
        <f>K130*$D$9</f>
        <v>0</v>
      </c>
      <c r="K130" s="152">
        <f>IF(B130=0,0,IF(B130&lt;=500,0.5,(IF(B130&lt;=2000,1,IF(B130&gt;2000,1.5," ")))))</f>
        <v>1.5</v>
      </c>
      <c r="L130" s="251" t="str">
        <f>IF(H130&lt;=J130,"Y","N")</f>
        <v>N</v>
      </c>
      <c r="M130" s="636" t="str">
        <f t="shared" si="42"/>
        <v xml:space="preserve"> </v>
      </c>
      <c r="N130" s="637">
        <f t="shared" si="43"/>
        <v>1.5</v>
      </c>
      <c r="O130" s="693"/>
      <c r="P130" s="195"/>
      <c r="Q130" s="195"/>
    </row>
    <row r="131" spans="1:17" ht="12.75" x14ac:dyDescent="0.2">
      <c r="A131" s="196"/>
      <c r="B131" s="125"/>
      <c r="C131" s="126"/>
      <c r="D131" s="76"/>
      <c r="E131" s="76"/>
      <c r="F131" s="76"/>
      <c r="G131" s="76"/>
      <c r="H131" s="76"/>
      <c r="I131" s="387" t="str">
        <f>IF($D$13="English","Test passed?","Test bestanden?")</f>
        <v>Test passed?</v>
      </c>
      <c r="J131" s="387"/>
      <c r="K131" s="579"/>
      <c r="L131" s="251" t="str">
        <f>IF(AND(L128="Y", L129="Y", L130="Y"),"Y","N")</f>
        <v>N</v>
      </c>
      <c r="M131" s="116"/>
      <c r="N131" s="194"/>
      <c r="O131" s="194"/>
      <c r="P131" s="195"/>
      <c r="Q131" s="195"/>
    </row>
    <row r="132" spans="1:17" ht="12.75" x14ac:dyDescent="0.2">
      <c r="A132" s="196"/>
      <c r="B132" s="188"/>
      <c r="C132" s="188"/>
      <c r="D132" s="190"/>
      <c r="E132" s="190"/>
      <c r="F132" s="190"/>
      <c r="G132" s="190"/>
      <c r="H132" s="190"/>
      <c r="I132" s="190"/>
      <c r="J132" s="190"/>
      <c r="K132" s="190"/>
      <c r="L132" s="116"/>
      <c r="M132" s="116"/>
      <c r="N132" s="194"/>
      <c r="O132" s="194"/>
      <c r="P132" s="195"/>
      <c r="Q132" s="195"/>
    </row>
    <row r="133" spans="1:17" ht="12.75" x14ac:dyDescent="0.2">
      <c r="A133" s="196"/>
      <c r="B133" s="188"/>
      <c r="C133" s="188"/>
      <c r="D133" s="190"/>
      <c r="E133" s="190"/>
      <c r="F133" s="190"/>
      <c r="G133" s="190"/>
      <c r="H133" s="190"/>
      <c r="I133" s="190"/>
      <c r="J133" s="190"/>
      <c r="K133" s="190"/>
      <c r="L133" s="116"/>
      <c r="M133" s="116"/>
      <c r="N133" s="194"/>
      <c r="O133" s="194"/>
      <c r="P133" s="195"/>
      <c r="Q133" s="195"/>
    </row>
    <row r="134" spans="1:17" ht="12.75" x14ac:dyDescent="0.2">
      <c r="A134" s="196"/>
      <c r="B134" s="228" t="str">
        <f>IF($D$13="English","Driving from right","von rechts auffahren")</f>
        <v>Driving from right</v>
      </c>
      <c r="C134" s="188"/>
      <c r="D134" s="190"/>
      <c r="E134" s="190"/>
      <c r="F134" s="190"/>
      <c r="G134" s="190"/>
      <c r="H134" s="190"/>
      <c r="I134" s="190"/>
      <c r="J134" s="190"/>
      <c r="K134" s="190"/>
      <c r="L134" s="116"/>
      <c r="M134" s="116"/>
      <c r="N134" s="124"/>
      <c r="O134" s="124"/>
      <c r="P134" s="124"/>
      <c r="Q134" s="76"/>
    </row>
    <row r="135" spans="1:17" ht="12.75" x14ac:dyDescent="0.2">
      <c r="A135" s="196"/>
      <c r="B135" s="450" t="s">
        <v>0</v>
      </c>
      <c r="C135" s="576"/>
      <c r="D135" s="576"/>
      <c r="E135" s="498"/>
      <c r="F135" s="605" t="s">
        <v>7</v>
      </c>
      <c r="G135" s="606"/>
      <c r="H135" s="605" t="s">
        <v>17</v>
      </c>
      <c r="I135" s="606"/>
      <c r="J135" s="605" t="s">
        <v>1</v>
      </c>
      <c r="K135" s="606"/>
      <c r="L135" s="248" t="s">
        <v>9</v>
      </c>
      <c r="M135" s="682" t="str">
        <f>IF($J$18="M","L calc"," ")</f>
        <v xml:space="preserve"> </v>
      </c>
      <c r="N135" s="683" t="str">
        <f>IF(AND(K135&gt;=K136,K135&gt;=K137),K135,IF(AND(K136&gt;=K135,K136&gt;=K137),K136,IF(AND(K137&gt;=K135,K137&gt;=K136),K137)))</f>
        <v>[e]</v>
      </c>
      <c r="O135" s="694"/>
      <c r="P135" s="125"/>
      <c r="Q135" s="76"/>
    </row>
    <row r="136" spans="1:17" ht="12.75" x14ac:dyDescent="0.2">
      <c r="A136" s="196"/>
      <c r="B136" s="117" t="s">
        <v>3</v>
      </c>
      <c r="C136" s="120" t="s">
        <v>4</v>
      </c>
      <c r="D136" s="450" t="s">
        <v>2</v>
      </c>
      <c r="E136" s="498"/>
      <c r="F136" s="450" t="s">
        <v>2</v>
      </c>
      <c r="G136" s="498"/>
      <c r="H136" s="605" t="s">
        <v>2</v>
      </c>
      <c r="I136" s="606"/>
      <c r="J136" s="249" t="s">
        <v>2</v>
      </c>
      <c r="K136" s="231" t="s">
        <v>3</v>
      </c>
      <c r="L136" s="248" t="s">
        <v>16</v>
      </c>
      <c r="M136" s="682" t="str">
        <f>IF($J$18="M","[kg]"," ")</f>
        <v xml:space="preserve"> </v>
      </c>
      <c r="N136" s="683" t="str">
        <f>IF(AND(K136&gt;=K137,K136&gt;=K138),K136,IF(AND(K137&gt;=K136,K137&gt;=K138),K137,IF(AND(K138&gt;=K136,K138&gt;=K137),K138)))</f>
        <v>[e]</v>
      </c>
      <c r="O136" s="694"/>
      <c r="P136" s="195"/>
      <c r="Q136" s="76"/>
    </row>
    <row r="137" spans="1:17" ht="12.75" x14ac:dyDescent="0.2">
      <c r="A137" s="196"/>
      <c r="B137" s="175" t="str">
        <f>IF($D$9=0," ",IF(D137=" ",0,D137/$D$9))</f>
        <v xml:space="preserve"> </v>
      </c>
      <c r="C137" s="250">
        <v>3</v>
      </c>
      <c r="D137" s="603" t="str">
        <f>$D$128</f>
        <v xml:space="preserve"> </v>
      </c>
      <c r="E137" s="689"/>
      <c r="F137" s="530"/>
      <c r="G137" s="512"/>
      <c r="H137" s="573" t="str">
        <f>IF(F137=0," ",IF($J$18="M",(F137-M137),(F137-D137)))</f>
        <v xml:space="preserve"> </v>
      </c>
      <c r="I137" s="535"/>
      <c r="J137" s="223">
        <f>K137*$D$9</f>
        <v>0</v>
      </c>
      <c r="K137" s="152">
        <f>IF(B137=0,0,IF(B137&lt;=500,0.5,(IF(B137&lt;=2000,1,IF(B137&gt;2000,1.5," ")))))</f>
        <v>1.5</v>
      </c>
      <c r="L137" s="251" t="str">
        <f>IF(H137&lt;=J137,"Y","N")</f>
        <v>N</v>
      </c>
      <c r="M137" s="636" t="str">
        <f>IF(D137=" "," ",IF($J$18="M",D137*(1-($K$21-$D$21)/$D$21)," "))</f>
        <v xml:space="preserve"> </v>
      </c>
      <c r="N137" s="637">
        <f>IF(AND(K137&gt;=K138,K137&gt;=K139),K137,IF(AND(K138&gt;=K137,K138&gt;=K139),K138,IF(AND(K139&gt;=K137,K139&gt;=K138),K139)))</f>
        <v>1.5</v>
      </c>
      <c r="O137" s="693"/>
      <c r="P137" s="195"/>
      <c r="Q137" s="76"/>
    </row>
    <row r="138" spans="1:17" ht="12.75" x14ac:dyDescent="0.2">
      <c r="A138" s="196"/>
      <c r="B138" s="175" t="str">
        <f>IF($D$9=0," ",IF(D138=" ",0,D138/$D$9))</f>
        <v xml:space="preserve"> </v>
      </c>
      <c r="C138" s="250">
        <v>2</v>
      </c>
      <c r="D138" s="603" t="str">
        <f>$D$128</f>
        <v xml:space="preserve"> </v>
      </c>
      <c r="E138" s="689"/>
      <c r="F138" s="530"/>
      <c r="G138" s="512"/>
      <c r="H138" s="573" t="str">
        <f t="shared" ref="H138:H139" si="44">IF(F138=0," ",IF($J$18="M",(F138-M138),(F138-D138)))</f>
        <v xml:space="preserve"> </v>
      </c>
      <c r="I138" s="535"/>
      <c r="J138" s="223">
        <f>K138*$D$9</f>
        <v>0</v>
      </c>
      <c r="K138" s="152">
        <f>IF(B138=0,0,IF(B138&lt;=500,0.5,(IF(B138&lt;=2000,1,IF(B138&gt;2000,1.5," ")))))</f>
        <v>1.5</v>
      </c>
      <c r="L138" s="251" t="str">
        <f>IF(H138&lt;=J138,"Y","N")</f>
        <v>N</v>
      </c>
      <c r="M138" s="636" t="str">
        <f t="shared" ref="M138:M139" si="45">IF(D138=" "," ",IF($J$18="M",D138*(1-($K$21-$D$21)/$D$21)," "))</f>
        <v xml:space="preserve"> </v>
      </c>
      <c r="N138" s="637">
        <f t="shared" ref="N138:N139" si="46">IF(AND(K138&gt;=K139,K138&gt;=K140),K138,IF(AND(K139&gt;=K138,K139&gt;=K140),K139,IF(AND(K140&gt;=K138,K140&gt;=K139),K140)))</f>
        <v>1.5</v>
      </c>
      <c r="O138" s="693"/>
      <c r="P138" s="195"/>
      <c r="Q138" s="76"/>
    </row>
    <row r="139" spans="1:17" ht="12.75" x14ac:dyDescent="0.2">
      <c r="A139" s="196"/>
      <c r="B139" s="175" t="str">
        <f>IF($D$9=0," ",IF(D139=" ",0,D139/$D$9))</f>
        <v xml:space="preserve"> </v>
      </c>
      <c r="C139" s="250">
        <v>1</v>
      </c>
      <c r="D139" s="603" t="str">
        <f>$D$128</f>
        <v xml:space="preserve"> </v>
      </c>
      <c r="E139" s="689"/>
      <c r="F139" s="530"/>
      <c r="G139" s="512"/>
      <c r="H139" s="573" t="str">
        <f t="shared" si="44"/>
        <v xml:space="preserve"> </v>
      </c>
      <c r="I139" s="535"/>
      <c r="J139" s="223">
        <f>K139*$D$9</f>
        <v>0</v>
      </c>
      <c r="K139" s="152">
        <f>IF(B139=0,0,IF(B139&lt;=500,0.5,(IF(B139&lt;=2000,1,IF(B139&gt;2000,1.5," ")))))</f>
        <v>1.5</v>
      </c>
      <c r="L139" s="251" t="str">
        <f>IF(H139&lt;=J139,"Y","N")</f>
        <v>N</v>
      </c>
      <c r="M139" s="636" t="str">
        <f t="shared" si="45"/>
        <v xml:space="preserve"> </v>
      </c>
      <c r="N139" s="637">
        <f t="shared" si="46"/>
        <v>1.5</v>
      </c>
      <c r="O139" s="693"/>
      <c r="P139" s="76"/>
      <c r="Q139" s="76"/>
    </row>
    <row r="140" spans="1:17" ht="12.75" x14ac:dyDescent="0.2">
      <c r="A140" s="125"/>
      <c r="B140" s="125"/>
      <c r="C140" s="126"/>
      <c r="D140" s="76"/>
      <c r="E140" s="76"/>
      <c r="F140" s="76"/>
      <c r="G140" s="76"/>
      <c r="H140" s="76"/>
      <c r="I140" s="387" t="str">
        <f>IF($D$13="English","Test passed?","Test bestanden?")</f>
        <v>Test passed?</v>
      </c>
      <c r="J140" s="387"/>
      <c r="K140" s="579"/>
      <c r="L140" s="251" t="str">
        <f>IF(AND(L137="Y", L138="Y", L139="Y"),"Y","N")</f>
        <v>N</v>
      </c>
      <c r="M140" s="77"/>
      <c r="N140" s="193"/>
      <c r="O140" s="194"/>
      <c r="P140" s="195"/>
      <c r="Q140" s="76"/>
    </row>
    <row r="141" spans="1:17" x14ac:dyDescent="0.2">
      <c r="A141" s="97"/>
      <c r="B141" s="76"/>
      <c r="C141" s="76"/>
      <c r="D141" s="76"/>
      <c r="E141" s="76"/>
      <c r="F141" s="76"/>
      <c r="G141" s="76"/>
      <c r="H141" s="76"/>
      <c r="I141" s="76"/>
      <c r="J141" s="76"/>
      <c r="K141" s="76"/>
      <c r="L141" s="76"/>
      <c r="M141" s="76"/>
      <c r="N141" s="76"/>
      <c r="O141" s="76"/>
      <c r="P141" s="76"/>
      <c r="Q141" s="76"/>
    </row>
    <row r="142" spans="1:17" ht="12.75" customHeight="1" x14ac:dyDescent="0.2">
      <c r="A142" s="76"/>
      <c r="B142" s="76"/>
      <c r="C142" s="76"/>
      <c r="D142" s="76"/>
      <c r="E142" s="76"/>
      <c r="F142" s="76"/>
      <c r="G142" s="76"/>
      <c r="H142" s="76"/>
      <c r="I142" s="76"/>
      <c r="J142" s="76"/>
      <c r="K142" s="76"/>
      <c r="L142" s="76"/>
      <c r="M142" s="76"/>
      <c r="N142" s="76"/>
      <c r="O142" s="76"/>
      <c r="P142" s="76"/>
      <c r="Q142" s="76"/>
    </row>
    <row r="143" spans="1:17" ht="12.75" customHeight="1" x14ac:dyDescent="0.2">
      <c r="A143" s="94" t="str">
        <f>IF($D$13="English","8.  Earth Gravity","8. Fallbeschleunigung")</f>
        <v>8.  Earth Gravity</v>
      </c>
      <c r="B143" s="188"/>
      <c r="C143" s="189"/>
      <c r="D143" s="189"/>
      <c r="E143" s="190"/>
      <c r="F143" s="190"/>
      <c r="G143" s="190"/>
      <c r="H143" s="191"/>
      <c r="I143" s="191"/>
      <c r="J143" s="190"/>
      <c r="K143" s="190"/>
      <c r="L143" s="192"/>
      <c r="M143" s="192"/>
      <c r="N143" s="193"/>
      <c r="O143" s="194"/>
      <c r="P143" s="195"/>
      <c r="Q143" s="76"/>
    </row>
    <row r="144" spans="1:17" ht="12.75" customHeight="1" x14ac:dyDescent="0.2">
      <c r="A144" s="94" t="str">
        <f>IF($D$13="English","Verification for: g=","Prüfung für: g=")</f>
        <v>Verification for: g=</v>
      </c>
      <c r="B144" s="188"/>
      <c r="C144" s="189"/>
      <c r="D144" s="496"/>
      <c r="E144" s="497"/>
      <c r="F144" s="190"/>
      <c r="G144" s="190"/>
      <c r="H144" s="24" t="s">
        <v>35</v>
      </c>
      <c r="I144" s="94" t="str">
        <f>IF($D$13="English","Not required","vernachlässigbar")</f>
        <v>Not required</v>
      </c>
      <c r="J144" s="190"/>
      <c r="K144" s="190"/>
      <c r="L144" s="192"/>
      <c r="M144" s="192"/>
      <c r="N144" s="76"/>
      <c r="O144" s="76"/>
      <c r="P144" s="76"/>
      <c r="Q144" s="76"/>
    </row>
    <row r="145" spans="1:17" ht="12.75" customHeight="1" x14ac:dyDescent="0.2">
      <c r="A145" s="196"/>
      <c r="B145" s="188"/>
      <c r="C145" s="189"/>
      <c r="D145" s="496"/>
      <c r="E145" s="497"/>
      <c r="F145" s="190"/>
      <c r="G145" s="190"/>
      <c r="H145" s="191"/>
      <c r="I145" s="191"/>
      <c r="J145" s="190"/>
      <c r="K145" s="190"/>
      <c r="L145" s="192"/>
      <c r="M145" s="192"/>
      <c r="N145" s="76"/>
      <c r="O145" s="76"/>
      <c r="P145" s="76"/>
      <c r="Q145" s="76"/>
    </row>
    <row r="146" spans="1:17" ht="12.75" customHeight="1" x14ac:dyDescent="0.2">
      <c r="A146" s="196"/>
      <c r="B146" s="188"/>
      <c r="C146" s="189"/>
      <c r="D146" s="188"/>
      <c r="E146" s="188"/>
      <c r="F146" s="190"/>
      <c r="G146" s="190"/>
      <c r="H146" s="191"/>
      <c r="I146" s="191"/>
      <c r="J146" s="190"/>
      <c r="K146" s="190"/>
      <c r="L146" s="192"/>
      <c r="M146" s="192"/>
      <c r="N146" s="76"/>
      <c r="O146" s="76"/>
      <c r="P146" s="76"/>
      <c r="Q146" s="76"/>
    </row>
    <row r="147" spans="1:17" ht="12.75" customHeight="1" x14ac:dyDescent="0.25">
      <c r="A147" s="197" t="str">
        <f>IF($D$13="English","place of installation:","Ort der Inbetriebnahme:")</f>
        <v>place of installation:</v>
      </c>
      <c r="B147" s="76"/>
      <c r="C147" s="76"/>
      <c r="D147" s="76"/>
      <c r="E147" s="412"/>
      <c r="F147" s="492"/>
      <c r="G147" s="493"/>
      <c r="H147" s="493"/>
      <c r="I147" s="493"/>
      <c r="J147" s="493"/>
      <c r="K147" s="493"/>
      <c r="L147" s="493"/>
      <c r="M147" s="493"/>
      <c r="N147" s="493"/>
      <c r="O147" s="493"/>
      <c r="P147" s="493"/>
      <c r="Q147" s="493"/>
    </row>
    <row r="148" spans="1:17" ht="12.75" customHeight="1" x14ac:dyDescent="0.25">
      <c r="A148" s="276"/>
      <c r="B148" s="76"/>
      <c r="C148" s="76"/>
      <c r="D148" s="76"/>
      <c r="E148" s="412"/>
      <c r="F148" s="492"/>
      <c r="G148" s="493"/>
      <c r="H148" s="493"/>
      <c r="I148" s="493"/>
      <c r="J148" s="493"/>
      <c r="K148" s="493"/>
      <c r="L148" s="493"/>
      <c r="M148" s="493"/>
      <c r="N148" s="493"/>
      <c r="O148" s="493"/>
      <c r="P148" s="493"/>
      <c r="Q148" s="493"/>
    </row>
    <row r="149" spans="1:17" ht="12.75" customHeight="1" x14ac:dyDescent="0.2">
      <c r="A149" s="97"/>
      <c r="B149" s="76"/>
      <c r="C149" s="76"/>
      <c r="D149" s="76"/>
      <c r="E149" s="76"/>
      <c r="F149" s="76"/>
      <c r="G149" s="76"/>
      <c r="H149" s="76"/>
      <c r="I149" s="76"/>
      <c r="J149" s="76"/>
      <c r="K149" s="76"/>
      <c r="L149" s="76"/>
      <c r="M149" s="76"/>
      <c r="N149" s="76"/>
      <c r="O149" s="76"/>
      <c r="P149" s="76"/>
      <c r="Q149" s="76"/>
    </row>
    <row r="150" spans="1:17" ht="18" customHeight="1" x14ac:dyDescent="0.25">
      <c r="A150" s="197" t="str">
        <f>IF($D$13="English","Calibration Counter C:","Kalibrierzähler C:")</f>
        <v>Calibration Counter C:</v>
      </c>
      <c r="B150" s="76"/>
      <c r="C150" s="76"/>
      <c r="D150" s="76"/>
      <c r="E150" s="412"/>
      <c r="F150" s="608"/>
      <c r="G150" s="136"/>
      <c r="H150" s="190"/>
      <c r="I150" s="190"/>
      <c r="J150" s="190"/>
      <c r="K150" s="190"/>
      <c r="L150" s="192"/>
      <c r="M150" s="192"/>
      <c r="N150" s="76"/>
      <c r="O150" s="76"/>
      <c r="P150" s="76"/>
      <c r="Q150" s="76"/>
    </row>
    <row r="151" spans="1:17" ht="12.75" customHeight="1" x14ac:dyDescent="0.2">
      <c r="A151" s="97"/>
      <c r="B151" s="76"/>
      <c r="C151" s="76"/>
      <c r="D151" s="76"/>
      <c r="E151" s="76"/>
      <c r="F151" s="76"/>
      <c r="G151" s="76"/>
      <c r="H151" s="76"/>
      <c r="I151" s="76"/>
      <c r="J151" s="76"/>
      <c r="K151" s="76"/>
      <c r="L151" s="76"/>
      <c r="M151" s="76"/>
      <c r="N151" s="76"/>
      <c r="O151" s="76"/>
      <c r="P151" s="76"/>
      <c r="Q151" s="76"/>
    </row>
    <row r="152" spans="1:17" ht="12.75" customHeight="1" x14ac:dyDescent="0.2">
      <c r="A152" s="97"/>
      <c r="B152" s="76"/>
      <c r="C152" s="76"/>
      <c r="D152" s="76"/>
      <c r="E152" s="76"/>
      <c r="F152" s="76"/>
      <c r="G152" s="76"/>
      <c r="H152" s="76"/>
      <c r="I152" s="76"/>
      <c r="J152" s="76"/>
      <c r="K152" s="76"/>
      <c r="L152" s="76"/>
      <c r="M152" s="76"/>
      <c r="N152" s="76"/>
      <c r="O152" s="76"/>
      <c r="P152" s="76"/>
      <c r="Q152" s="76"/>
    </row>
    <row r="153" spans="1:17" ht="12.75" customHeight="1" x14ac:dyDescent="0.25">
      <c r="A153" s="198"/>
      <c r="B153" s="198" t="str">
        <f>IF($D$13="English","Note:  If the scale  fails any test, it should not be used!","Anmerkung: Falls ein Test nicht bestanden ist, ist die Waage nicht eichfähig!")</f>
        <v>Note:  If the scale  fails any test, it should not be used!</v>
      </c>
      <c r="C153" s="199"/>
      <c r="D153" s="190"/>
      <c r="E153" s="190"/>
      <c r="F153" s="190"/>
      <c r="G153" s="136"/>
      <c r="H153" s="190"/>
      <c r="I153" s="190"/>
      <c r="J153" s="190"/>
      <c r="K153" s="190"/>
      <c r="L153" s="192"/>
      <c r="M153" s="192"/>
      <c r="N153" s="76"/>
      <c r="O153" s="76"/>
      <c r="P153" s="76"/>
      <c r="Q153" s="76"/>
    </row>
    <row r="154" spans="1:17" x14ac:dyDescent="0.2">
      <c r="A154" s="76"/>
      <c r="B154" s="76"/>
      <c r="C154" s="76"/>
      <c r="D154" s="76"/>
      <c r="E154" s="76"/>
      <c r="F154" s="76"/>
      <c r="G154" s="76"/>
      <c r="H154" s="76"/>
      <c r="I154" s="76"/>
      <c r="J154" s="76"/>
      <c r="K154" s="76"/>
      <c r="L154" s="76"/>
      <c r="M154" s="76"/>
      <c r="N154" s="76"/>
      <c r="O154" s="76"/>
      <c r="P154" s="76"/>
      <c r="Q154" s="76"/>
    </row>
  </sheetData>
  <sheetProtection algorithmName="SHA-512" hashValue="Gji8TGcdAW2r7euvBG0q97p8ccCEHRhJfztse9O5VQKpWrFrLuiZHCLU20K5gfHHJAP/h0gY/yg/GIYlJj2ubQ==" saltValue="cnTCYjQaWNC2cEnXYvlsTQ==" spinCount="100000" sheet="1" selectLockedCells="1"/>
  <mergeCells count="304">
    <mergeCell ref="M137:O137"/>
    <mergeCell ref="M138:O138"/>
    <mergeCell ref="M139:O139"/>
    <mergeCell ref="P105:Q105"/>
    <mergeCell ref="P106:Q106"/>
    <mergeCell ref="P107:Q107"/>
    <mergeCell ref="P108:Q108"/>
    <mergeCell ref="P109:Q109"/>
    <mergeCell ref="P110:Q110"/>
    <mergeCell ref="M126:O126"/>
    <mergeCell ref="M128:O128"/>
    <mergeCell ref="M127:O127"/>
    <mergeCell ref="M136:O136"/>
    <mergeCell ref="M135:O135"/>
    <mergeCell ref="M129:O129"/>
    <mergeCell ref="M130:O130"/>
    <mergeCell ref="D139:E139"/>
    <mergeCell ref="F139:G139"/>
    <mergeCell ref="H139:I139"/>
    <mergeCell ref="I140:K140"/>
    <mergeCell ref="D137:E137"/>
    <mergeCell ref="F137:G137"/>
    <mergeCell ref="H137:I137"/>
    <mergeCell ref="D138:E138"/>
    <mergeCell ref="F138:G138"/>
    <mergeCell ref="H138:I138"/>
    <mergeCell ref="E150:F150"/>
    <mergeCell ref="K115:L115"/>
    <mergeCell ref="O115:P115"/>
    <mergeCell ref="I120:O121"/>
    <mergeCell ref="B126:E126"/>
    <mergeCell ref="F126:G126"/>
    <mergeCell ref="H126:I126"/>
    <mergeCell ref="J126:K126"/>
    <mergeCell ref="D127:E127"/>
    <mergeCell ref="F127:G127"/>
    <mergeCell ref="E147:Q147"/>
    <mergeCell ref="E148:Q148"/>
    <mergeCell ref="I131:K131"/>
    <mergeCell ref="B135:E135"/>
    <mergeCell ref="F135:G135"/>
    <mergeCell ref="H135:I135"/>
    <mergeCell ref="J135:K135"/>
    <mergeCell ref="D136:E136"/>
    <mergeCell ref="F136:G136"/>
    <mergeCell ref="H136:I136"/>
    <mergeCell ref="F128:G128"/>
    <mergeCell ref="H128:I128"/>
    <mergeCell ref="D129:E129"/>
    <mergeCell ref="F129:G129"/>
    <mergeCell ref="A110:B110"/>
    <mergeCell ref="F110:G110"/>
    <mergeCell ref="H110:I110"/>
    <mergeCell ref="F111:G111"/>
    <mergeCell ref="D144:E144"/>
    <mergeCell ref="D145:E145"/>
    <mergeCell ref="H127:I127"/>
    <mergeCell ref="D128:E128"/>
    <mergeCell ref="A106:B106"/>
    <mergeCell ref="F106:G106"/>
    <mergeCell ref="H106:I106"/>
    <mergeCell ref="A107:B107"/>
    <mergeCell ref="F107:G107"/>
    <mergeCell ref="H107:I107"/>
    <mergeCell ref="F108:G108"/>
    <mergeCell ref="F109:G109"/>
    <mergeCell ref="H108:I108"/>
    <mergeCell ref="H109:I109"/>
    <mergeCell ref="A108:B108"/>
    <mergeCell ref="A109:B109"/>
    <mergeCell ref="H129:I129"/>
    <mergeCell ref="D130:E130"/>
    <mergeCell ref="F130:G130"/>
    <mergeCell ref="H130:I130"/>
    <mergeCell ref="A104:B104"/>
    <mergeCell ref="F104:G104"/>
    <mergeCell ref="H104:I104"/>
    <mergeCell ref="A105:B105"/>
    <mergeCell ref="F105:G105"/>
    <mergeCell ref="H105:I105"/>
    <mergeCell ref="A102:B102"/>
    <mergeCell ref="F102:G102"/>
    <mergeCell ref="H102:I102"/>
    <mergeCell ref="A103:B103"/>
    <mergeCell ref="F103:G103"/>
    <mergeCell ref="H103:I103"/>
    <mergeCell ref="A100:B100"/>
    <mergeCell ref="F100:G100"/>
    <mergeCell ref="H100:I100"/>
    <mergeCell ref="A101:B101"/>
    <mergeCell ref="F101:G101"/>
    <mergeCell ref="H101:I101"/>
    <mergeCell ref="J94:O95"/>
    <mergeCell ref="A97:B97"/>
    <mergeCell ref="H97:I97"/>
    <mergeCell ref="A98:B98"/>
    <mergeCell ref="H98:I98"/>
    <mergeCell ref="A99:B99"/>
    <mergeCell ref="F99:G99"/>
    <mergeCell ref="H99:I99"/>
    <mergeCell ref="A84:C84"/>
    <mergeCell ref="E84:F84"/>
    <mergeCell ref="G84:H84"/>
    <mergeCell ref="K84:M84"/>
    <mergeCell ref="A85:C85"/>
    <mergeCell ref="E85:F85"/>
    <mergeCell ref="G85:H85"/>
    <mergeCell ref="K85:M85"/>
    <mergeCell ref="A82:C82"/>
    <mergeCell ref="E82:F82"/>
    <mergeCell ref="G82:H82"/>
    <mergeCell ref="K82:M82"/>
    <mergeCell ref="A83:C83"/>
    <mergeCell ref="E83:F83"/>
    <mergeCell ref="G83:H83"/>
    <mergeCell ref="K83:M83"/>
    <mergeCell ref="A80:C80"/>
    <mergeCell ref="E80:F80"/>
    <mergeCell ref="G80:H80"/>
    <mergeCell ref="K80:M80"/>
    <mergeCell ref="A81:C81"/>
    <mergeCell ref="E81:F81"/>
    <mergeCell ref="G81:H81"/>
    <mergeCell ref="K81:M81"/>
    <mergeCell ref="A78:C78"/>
    <mergeCell ref="E78:F78"/>
    <mergeCell ref="G78:H78"/>
    <mergeCell ref="K78:M78"/>
    <mergeCell ref="A79:C79"/>
    <mergeCell ref="E79:F79"/>
    <mergeCell ref="G79:H79"/>
    <mergeCell ref="K79:M79"/>
    <mergeCell ref="A76:C76"/>
    <mergeCell ref="E76:F76"/>
    <mergeCell ref="G76:H76"/>
    <mergeCell ref="K76:M76"/>
    <mergeCell ref="A77:C77"/>
    <mergeCell ref="E77:F77"/>
    <mergeCell ref="G77:H77"/>
    <mergeCell ref="K77:M77"/>
    <mergeCell ref="A72:P73"/>
    <mergeCell ref="C74:D74"/>
    <mergeCell ref="A75:C75"/>
    <mergeCell ref="E75:F75"/>
    <mergeCell ref="G75:H75"/>
    <mergeCell ref="K75:M75"/>
    <mergeCell ref="B63:C63"/>
    <mergeCell ref="E63:F63"/>
    <mergeCell ref="G63:H63"/>
    <mergeCell ref="I63:J63"/>
    <mergeCell ref="A66:P67"/>
    <mergeCell ref="B61:C61"/>
    <mergeCell ref="E61:F61"/>
    <mergeCell ref="G61:H61"/>
    <mergeCell ref="I61:J61"/>
    <mergeCell ref="B62:C62"/>
    <mergeCell ref="E62:F62"/>
    <mergeCell ref="G62:H62"/>
    <mergeCell ref="I62:J62"/>
    <mergeCell ref="M63:N63"/>
    <mergeCell ref="P63:Q63"/>
    <mergeCell ref="B58:C58"/>
    <mergeCell ref="E58:F58"/>
    <mergeCell ref="G58:H58"/>
    <mergeCell ref="I58:J58"/>
    <mergeCell ref="B59:C59"/>
    <mergeCell ref="E59:F59"/>
    <mergeCell ref="G59:H59"/>
    <mergeCell ref="I59:J59"/>
    <mergeCell ref="B60:C60"/>
    <mergeCell ref="E60:F60"/>
    <mergeCell ref="G60:H60"/>
    <mergeCell ref="I60:J60"/>
    <mergeCell ref="B55:C55"/>
    <mergeCell ref="E55:F55"/>
    <mergeCell ref="G55:H55"/>
    <mergeCell ref="I55:J55"/>
    <mergeCell ref="B56:C56"/>
    <mergeCell ref="E56:F56"/>
    <mergeCell ref="G56:H56"/>
    <mergeCell ref="I56:J56"/>
    <mergeCell ref="B57:C57"/>
    <mergeCell ref="E57:F57"/>
    <mergeCell ref="G57:H57"/>
    <mergeCell ref="I57:J57"/>
    <mergeCell ref="I53:J53"/>
    <mergeCell ref="K53:L53"/>
    <mergeCell ref="B54:C54"/>
    <mergeCell ref="E54:F54"/>
    <mergeCell ref="G54:H54"/>
    <mergeCell ref="I54:J54"/>
    <mergeCell ref="A48:D48"/>
    <mergeCell ref="E48:G48"/>
    <mergeCell ref="A51:H52"/>
    <mergeCell ref="A53:C53"/>
    <mergeCell ref="D53:F53"/>
    <mergeCell ref="G53:H53"/>
    <mergeCell ref="A41:D41"/>
    <mergeCell ref="E41:G41"/>
    <mergeCell ref="A46:D46"/>
    <mergeCell ref="E46:G46"/>
    <mergeCell ref="H46:I46"/>
    <mergeCell ref="A47:D47"/>
    <mergeCell ref="E47:G47"/>
    <mergeCell ref="J35:L35"/>
    <mergeCell ref="A39:D39"/>
    <mergeCell ref="E39:G39"/>
    <mergeCell ref="H39:I39"/>
    <mergeCell ref="A40:D40"/>
    <mergeCell ref="E40:G40"/>
    <mergeCell ref="L36:N36"/>
    <mergeCell ref="B32:C32"/>
    <mergeCell ref="E32:F32"/>
    <mergeCell ref="G32:H32"/>
    <mergeCell ref="I32:J32"/>
    <mergeCell ref="N32:O32"/>
    <mergeCell ref="B33:C33"/>
    <mergeCell ref="E33:F33"/>
    <mergeCell ref="G33:H33"/>
    <mergeCell ref="I33:J33"/>
    <mergeCell ref="N33:O33"/>
    <mergeCell ref="B30:C30"/>
    <mergeCell ref="E30:F30"/>
    <mergeCell ref="G30:H30"/>
    <mergeCell ref="I30:J30"/>
    <mergeCell ref="N30:O30"/>
    <mergeCell ref="B31:C31"/>
    <mergeCell ref="E31:F31"/>
    <mergeCell ref="G31:H31"/>
    <mergeCell ref="I31:J31"/>
    <mergeCell ref="N31:O31"/>
    <mergeCell ref="A29:C29"/>
    <mergeCell ref="D29:F29"/>
    <mergeCell ref="G29:H29"/>
    <mergeCell ref="I29:J29"/>
    <mergeCell ref="K29:L29"/>
    <mergeCell ref="N29:O29"/>
    <mergeCell ref="L9:Q9"/>
    <mergeCell ref="L10:Q10"/>
    <mergeCell ref="L12:Q13"/>
    <mergeCell ref="L14:Q15"/>
    <mergeCell ref="E16:H16"/>
    <mergeCell ref="J16:K16"/>
    <mergeCell ref="P16:Q16"/>
    <mergeCell ref="G34:H34"/>
    <mergeCell ref="I34:J34"/>
    <mergeCell ref="L5:Q5"/>
    <mergeCell ref="D6:H6"/>
    <mergeCell ref="L6:Q6"/>
    <mergeCell ref="D7:E7"/>
    <mergeCell ref="L7:Q7"/>
    <mergeCell ref="D8:E8"/>
    <mergeCell ref="L8:Q8"/>
    <mergeCell ref="D9:E9"/>
    <mergeCell ref="D20:G20"/>
    <mergeCell ref="K20:Q20"/>
    <mergeCell ref="D21:E21"/>
    <mergeCell ref="K21:L21"/>
    <mergeCell ref="F22:G22"/>
    <mergeCell ref="N22:P22"/>
    <mergeCell ref="P29:Q29"/>
    <mergeCell ref="P30:Q30"/>
    <mergeCell ref="P31:Q31"/>
    <mergeCell ref="P32:Q32"/>
    <mergeCell ref="P33:Q33"/>
    <mergeCell ref="P59:Q59"/>
    <mergeCell ref="M60:N60"/>
    <mergeCell ref="P60:Q60"/>
    <mergeCell ref="M61:N61"/>
    <mergeCell ref="P61:Q61"/>
    <mergeCell ref="M62:N62"/>
    <mergeCell ref="P62:Q62"/>
    <mergeCell ref="M53:N53"/>
    <mergeCell ref="P53:Q53"/>
    <mergeCell ref="P54:Q54"/>
    <mergeCell ref="M55:N55"/>
    <mergeCell ref="P55:Q55"/>
    <mergeCell ref="M56:N56"/>
    <mergeCell ref="P56:Q56"/>
    <mergeCell ref="M57:N57"/>
    <mergeCell ref="P57:Q57"/>
    <mergeCell ref="M58:N58"/>
    <mergeCell ref="P58:Q58"/>
    <mergeCell ref="M54:N54"/>
    <mergeCell ref="M59:N59"/>
    <mergeCell ref="P97:Q97"/>
    <mergeCell ref="P98:Q98"/>
    <mergeCell ref="P99:Q99"/>
    <mergeCell ref="P100:Q100"/>
    <mergeCell ref="P101:Q101"/>
    <mergeCell ref="P102:Q102"/>
    <mergeCell ref="P103:Q103"/>
    <mergeCell ref="P104:Q104"/>
    <mergeCell ref="O75:Q75"/>
    <mergeCell ref="O76:Q76"/>
    <mergeCell ref="O77:Q77"/>
    <mergeCell ref="O78:Q78"/>
    <mergeCell ref="O79:Q79"/>
    <mergeCell ref="O80:Q80"/>
    <mergeCell ref="O81:Q81"/>
    <mergeCell ref="O82:Q82"/>
    <mergeCell ref="O83:Q83"/>
    <mergeCell ref="O84:Q84"/>
    <mergeCell ref="O85:Q85"/>
  </mergeCells>
  <dataValidations count="7">
    <dataValidation type="list" showInputMessage="1" showErrorMessage="1" error="X or nothing" sqref="H144" xr:uid="{00000000-0002-0000-0600-000000000000}">
      <formula1>"X, ,"</formula1>
    </dataValidation>
    <dataValidation type="list" allowBlank="1" showInputMessage="1" showErrorMessage="1" error="Y for Yes, N for No" prompt="Y or N" sqref="Q95" xr:uid="{00000000-0002-0000-0600-000001000000}">
      <formula1>"Y,N"</formula1>
    </dataValidation>
    <dataValidation type="list" allowBlank="1" showInputMessage="1" showErrorMessage="1" sqref="G95" xr:uid="{00000000-0002-0000-0600-000002000000}">
      <formula1>$R$98:$R$102</formula1>
    </dataValidation>
    <dataValidation type="list" allowBlank="1" showInputMessage="1" showErrorMessage="1" prompt="Y or N" sqref="N11" xr:uid="{00000000-0002-0000-0600-000003000000}">
      <formula1>"Y,N"</formula1>
    </dataValidation>
    <dataValidation type="list" allowBlank="1" showInputMessage="1" showErrorMessage="1" sqref="D13:D15" xr:uid="{00000000-0002-0000-0600-000004000000}">
      <formula1>"English,Deutsch"</formula1>
    </dataValidation>
    <dataValidation type="list" allowBlank="1" showInputMessage="1" showErrorMessage="1" promptTitle="location" prompt="M for verification at manufacturer site_x000a_I for verification at installation site" sqref="J18" xr:uid="{00000000-0002-0000-0600-000005000000}">
      <formula1>$R$17:$R$18</formula1>
    </dataValidation>
    <dataValidation allowBlank="1" showInputMessage="1" showErrorMessage="1" promptTitle="location" sqref="J19" xr:uid="{00000000-0002-0000-0600-000006000000}"/>
  </dataValidations>
  <pageMargins left="0.70866141732283472" right="0.70866141732283472" top="0.78740157480314965" bottom="0.78740157480314965" header="0.31496062992125984" footer="0.31496062992125984"/>
  <pageSetup paperSize="9" scale="95" orientation="portrait" r:id="rId1"/>
  <headerFooter>
    <oddFooter>&amp;L&amp;F&amp;CPage &amp;P / &amp;N&amp;R&amp;D</oddFooter>
  </headerFooter>
  <rowBreaks count="1" manualBreakCount="1">
    <brk id="111" max="16383" man="1"/>
  </rowBreaks>
  <colBreaks count="1" manualBreakCount="1">
    <brk id="17"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3"/>
  <sheetViews>
    <sheetView view="pageBreakPreview" zoomScale="120" zoomScaleNormal="100" zoomScaleSheetLayoutView="120" zoomScalePageLayoutView="120" workbookViewId="0">
      <selection activeCell="L12" sqref="L12:Q13"/>
    </sheetView>
  </sheetViews>
  <sheetFormatPr baseColWidth="10" defaultColWidth="9.140625" defaultRowHeight="12" x14ac:dyDescent="0.2"/>
  <cols>
    <col min="1" max="1" width="5.28515625" style="1" customWidth="1"/>
    <col min="2" max="2" width="6.28515625" style="1" customWidth="1"/>
    <col min="3" max="4" width="5.85546875" style="1" customWidth="1"/>
    <col min="5" max="5" width="8.85546875" style="1" customWidth="1"/>
    <col min="6" max="6" width="5.7109375" style="1" customWidth="1"/>
    <col min="7" max="7" width="6.28515625" style="1" customWidth="1"/>
    <col min="8" max="8" width="6.5703125" style="1" customWidth="1"/>
    <col min="9" max="9" width="5.7109375" style="1" customWidth="1"/>
    <col min="10" max="10" width="6.85546875" style="1" customWidth="1"/>
    <col min="11" max="11" width="5.85546875" style="1" customWidth="1"/>
    <col min="12" max="12" width="4.42578125" style="1" customWidth="1"/>
    <col min="13" max="14" width="3.85546875" style="1" customWidth="1"/>
    <col min="15" max="15" width="4" style="1" customWidth="1"/>
    <col min="16" max="17" width="3.7109375" style="1" customWidth="1"/>
    <col min="18" max="256" width="9.140625" style="1"/>
    <col min="257" max="257" width="5.28515625" style="1" customWidth="1"/>
    <col min="258" max="258" width="6.28515625" style="1" customWidth="1"/>
    <col min="259" max="260" width="5.85546875" style="1" customWidth="1"/>
    <col min="261" max="261" width="8.85546875" style="1" customWidth="1"/>
    <col min="262" max="262" width="5.7109375" style="1" customWidth="1"/>
    <col min="263" max="263" width="6.28515625" style="1" customWidth="1"/>
    <col min="264" max="264" width="6.5703125" style="1" customWidth="1"/>
    <col min="265" max="265" width="5.7109375" style="1" customWidth="1"/>
    <col min="266" max="266" width="6.85546875" style="1" customWidth="1"/>
    <col min="267" max="267" width="5.85546875" style="1" customWidth="1"/>
    <col min="268" max="268" width="4.42578125" style="1" customWidth="1"/>
    <col min="269" max="270" width="3.85546875" style="1" customWidth="1"/>
    <col min="271" max="271" width="4" style="1" customWidth="1"/>
    <col min="272" max="273" width="3.7109375" style="1" customWidth="1"/>
    <col min="274" max="512" width="9.140625" style="1"/>
    <col min="513" max="513" width="5.28515625" style="1" customWidth="1"/>
    <col min="514" max="514" width="6.28515625" style="1" customWidth="1"/>
    <col min="515" max="516" width="5.85546875" style="1" customWidth="1"/>
    <col min="517" max="517" width="8.85546875" style="1" customWidth="1"/>
    <col min="518" max="518" width="5.7109375" style="1" customWidth="1"/>
    <col min="519" max="519" width="6.28515625" style="1" customWidth="1"/>
    <col min="520" max="520" width="6.5703125" style="1" customWidth="1"/>
    <col min="521" max="521" width="5.7109375" style="1" customWidth="1"/>
    <col min="522" max="522" width="6.85546875" style="1" customWidth="1"/>
    <col min="523" max="523" width="5.85546875" style="1" customWidth="1"/>
    <col min="524" max="524" width="4.42578125" style="1" customWidth="1"/>
    <col min="525" max="526" width="3.85546875" style="1" customWidth="1"/>
    <col min="527" max="527" width="4" style="1" customWidth="1"/>
    <col min="528" max="529" width="3.7109375" style="1" customWidth="1"/>
    <col min="530" max="768" width="9.140625" style="1"/>
    <col min="769" max="769" width="5.28515625" style="1" customWidth="1"/>
    <col min="770" max="770" width="6.28515625" style="1" customWidth="1"/>
    <col min="771" max="772" width="5.85546875" style="1" customWidth="1"/>
    <col min="773" max="773" width="8.85546875" style="1" customWidth="1"/>
    <col min="774" max="774" width="5.7109375" style="1" customWidth="1"/>
    <col min="775" max="775" width="6.28515625" style="1" customWidth="1"/>
    <col min="776" max="776" width="6.5703125" style="1" customWidth="1"/>
    <col min="777" max="777" width="5.7109375" style="1" customWidth="1"/>
    <col min="778" max="778" width="6.85546875" style="1" customWidth="1"/>
    <col min="779" max="779" width="5.85546875" style="1" customWidth="1"/>
    <col min="780" max="780" width="4.42578125" style="1" customWidth="1"/>
    <col min="781" max="782" width="3.85546875" style="1" customWidth="1"/>
    <col min="783" max="783" width="4" style="1" customWidth="1"/>
    <col min="784" max="785" width="3.7109375" style="1" customWidth="1"/>
    <col min="786" max="1024" width="9.140625" style="1"/>
    <col min="1025" max="1025" width="5.28515625" style="1" customWidth="1"/>
    <col min="1026" max="1026" width="6.28515625" style="1" customWidth="1"/>
    <col min="1027" max="1028" width="5.85546875" style="1" customWidth="1"/>
    <col min="1029" max="1029" width="8.85546875" style="1" customWidth="1"/>
    <col min="1030" max="1030" width="5.7109375" style="1" customWidth="1"/>
    <col min="1031" max="1031" width="6.28515625" style="1" customWidth="1"/>
    <col min="1032" max="1032" width="6.5703125" style="1" customWidth="1"/>
    <col min="1033" max="1033" width="5.7109375" style="1" customWidth="1"/>
    <col min="1034" max="1034" width="6.85546875" style="1" customWidth="1"/>
    <col min="1035" max="1035" width="5.85546875" style="1" customWidth="1"/>
    <col min="1036" max="1036" width="4.42578125" style="1" customWidth="1"/>
    <col min="1037" max="1038" width="3.85546875" style="1" customWidth="1"/>
    <col min="1039" max="1039" width="4" style="1" customWidth="1"/>
    <col min="1040" max="1041" width="3.7109375" style="1" customWidth="1"/>
    <col min="1042" max="1280" width="9.140625" style="1"/>
    <col min="1281" max="1281" width="5.28515625" style="1" customWidth="1"/>
    <col min="1282" max="1282" width="6.28515625" style="1" customWidth="1"/>
    <col min="1283" max="1284" width="5.85546875" style="1" customWidth="1"/>
    <col min="1285" max="1285" width="8.85546875" style="1" customWidth="1"/>
    <col min="1286" max="1286" width="5.7109375" style="1" customWidth="1"/>
    <col min="1287" max="1287" width="6.28515625" style="1" customWidth="1"/>
    <col min="1288" max="1288" width="6.5703125" style="1" customWidth="1"/>
    <col min="1289" max="1289" width="5.7109375" style="1" customWidth="1"/>
    <col min="1290" max="1290" width="6.85546875" style="1" customWidth="1"/>
    <col min="1291" max="1291" width="5.85546875" style="1" customWidth="1"/>
    <col min="1292" max="1292" width="4.42578125" style="1" customWidth="1"/>
    <col min="1293" max="1294" width="3.85546875" style="1" customWidth="1"/>
    <col min="1295" max="1295" width="4" style="1" customWidth="1"/>
    <col min="1296" max="1297" width="3.7109375" style="1" customWidth="1"/>
    <col min="1298" max="1536" width="9.140625" style="1"/>
    <col min="1537" max="1537" width="5.28515625" style="1" customWidth="1"/>
    <col min="1538" max="1538" width="6.28515625" style="1" customWidth="1"/>
    <col min="1539" max="1540" width="5.85546875" style="1" customWidth="1"/>
    <col min="1541" max="1541" width="8.85546875" style="1" customWidth="1"/>
    <col min="1542" max="1542" width="5.7109375" style="1" customWidth="1"/>
    <col min="1543" max="1543" width="6.28515625" style="1" customWidth="1"/>
    <col min="1544" max="1544" width="6.5703125" style="1" customWidth="1"/>
    <col min="1545" max="1545" width="5.7109375" style="1" customWidth="1"/>
    <col min="1546" max="1546" width="6.85546875" style="1" customWidth="1"/>
    <col min="1547" max="1547" width="5.85546875" style="1" customWidth="1"/>
    <col min="1548" max="1548" width="4.42578125" style="1" customWidth="1"/>
    <col min="1549" max="1550" width="3.85546875" style="1" customWidth="1"/>
    <col min="1551" max="1551" width="4" style="1" customWidth="1"/>
    <col min="1552" max="1553" width="3.7109375" style="1" customWidth="1"/>
    <col min="1554" max="1792" width="9.140625" style="1"/>
    <col min="1793" max="1793" width="5.28515625" style="1" customWidth="1"/>
    <col min="1794" max="1794" width="6.28515625" style="1" customWidth="1"/>
    <col min="1795" max="1796" width="5.85546875" style="1" customWidth="1"/>
    <col min="1797" max="1797" width="8.85546875" style="1" customWidth="1"/>
    <col min="1798" max="1798" width="5.7109375" style="1" customWidth="1"/>
    <col min="1799" max="1799" width="6.28515625" style="1" customWidth="1"/>
    <col min="1800" max="1800" width="6.5703125" style="1" customWidth="1"/>
    <col min="1801" max="1801" width="5.7109375" style="1" customWidth="1"/>
    <col min="1802" max="1802" width="6.85546875" style="1" customWidth="1"/>
    <col min="1803" max="1803" width="5.85546875" style="1" customWidth="1"/>
    <col min="1804" max="1804" width="4.42578125" style="1" customWidth="1"/>
    <col min="1805" max="1806" width="3.85546875" style="1" customWidth="1"/>
    <col min="1807" max="1807" width="4" style="1" customWidth="1"/>
    <col min="1808" max="1809" width="3.7109375" style="1" customWidth="1"/>
    <col min="1810" max="2048" width="9.140625" style="1"/>
    <col min="2049" max="2049" width="5.28515625" style="1" customWidth="1"/>
    <col min="2050" max="2050" width="6.28515625" style="1" customWidth="1"/>
    <col min="2051" max="2052" width="5.85546875" style="1" customWidth="1"/>
    <col min="2053" max="2053" width="8.85546875" style="1" customWidth="1"/>
    <col min="2054" max="2054" width="5.7109375" style="1" customWidth="1"/>
    <col min="2055" max="2055" width="6.28515625" style="1" customWidth="1"/>
    <col min="2056" max="2056" width="6.5703125" style="1" customWidth="1"/>
    <col min="2057" max="2057" width="5.7109375" style="1" customWidth="1"/>
    <col min="2058" max="2058" width="6.85546875" style="1" customWidth="1"/>
    <col min="2059" max="2059" width="5.85546875" style="1" customWidth="1"/>
    <col min="2060" max="2060" width="4.42578125" style="1" customWidth="1"/>
    <col min="2061" max="2062" width="3.85546875" style="1" customWidth="1"/>
    <col min="2063" max="2063" width="4" style="1" customWidth="1"/>
    <col min="2064" max="2065" width="3.7109375" style="1" customWidth="1"/>
    <col min="2066" max="2304" width="9.140625" style="1"/>
    <col min="2305" max="2305" width="5.28515625" style="1" customWidth="1"/>
    <col min="2306" max="2306" width="6.28515625" style="1" customWidth="1"/>
    <col min="2307" max="2308" width="5.85546875" style="1" customWidth="1"/>
    <col min="2309" max="2309" width="8.85546875" style="1" customWidth="1"/>
    <col min="2310" max="2310" width="5.7109375" style="1" customWidth="1"/>
    <col min="2311" max="2311" width="6.28515625" style="1" customWidth="1"/>
    <col min="2312" max="2312" width="6.5703125" style="1" customWidth="1"/>
    <col min="2313" max="2313" width="5.7109375" style="1" customWidth="1"/>
    <col min="2314" max="2314" width="6.85546875" style="1" customWidth="1"/>
    <col min="2315" max="2315" width="5.85546875" style="1" customWidth="1"/>
    <col min="2316" max="2316" width="4.42578125" style="1" customWidth="1"/>
    <col min="2317" max="2318" width="3.85546875" style="1" customWidth="1"/>
    <col min="2319" max="2319" width="4" style="1" customWidth="1"/>
    <col min="2320" max="2321" width="3.7109375" style="1" customWidth="1"/>
    <col min="2322" max="2560" width="9.140625" style="1"/>
    <col min="2561" max="2561" width="5.28515625" style="1" customWidth="1"/>
    <col min="2562" max="2562" width="6.28515625" style="1" customWidth="1"/>
    <col min="2563" max="2564" width="5.85546875" style="1" customWidth="1"/>
    <col min="2565" max="2565" width="8.85546875" style="1" customWidth="1"/>
    <col min="2566" max="2566" width="5.7109375" style="1" customWidth="1"/>
    <col min="2567" max="2567" width="6.28515625" style="1" customWidth="1"/>
    <col min="2568" max="2568" width="6.5703125" style="1" customWidth="1"/>
    <col min="2569" max="2569" width="5.7109375" style="1" customWidth="1"/>
    <col min="2570" max="2570" width="6.85546875" style="1" customWidth="1"/>
    <col min="2571" max="2571" width="5.85546875" style="1" customWidth="1"/>
    <col min="2572" max="2572" width="4.42578125" style="1" customWidth="1"/>
    <col min="2573" max="2574" width="3.85546875" style="1" customWidth="1"/>
    <col min="2575" max="2575" width="4" style="1" customWidth="1"/>
    <col min="2576" max="2577" width="3.7109375" style="1" customWidth="1"/>
    <col min="2578" max="2816" width="9.140625" style="1"/>
    <col min="2817" max="2817" width="5.28515625" style="1" customWidth="1"/>
    <col min="2818" max="2818" width="6.28515625" style="1" customWidth="1"/>
    <col min="2819" max="2820" width="5.85546875" style="1" customWidth="1"/>
    <col min="2821" max="2821" width="8.85546875" style="1" customWidth="1"/>
    <col min="2822" max="2822" width="5.7109375" style="1" customWidth="1"/>
    <col min="2823" max="2823" width="6.28515625" style="1" customWidth="1"/>
    <col min="2824" max="2824" width="6.5703125" style="1" customWidth="1"/>
    <col min="2825" max="2825" width="5.7109375" style="1" customWidth="1"/>
    <col min="2826" max="2826" width="6.85546875" style="1" customWidth="1"/>
    <col min="2827" max="2827" width="5.85546875" style="1" customWidth="1"/>
    <col min="2828" max="2828" width="4.42578125" style="1" customWidth="1"/>
    <col min="2829" max="2830" width="3.85546875" style="1" customWidth="1"/>
    <col min="2831" max="2831" width="4" style="1" customWidth="1"/>
    <col min="2832" max="2833" width="3.7109375" style="1" customWidth="1"/>
    <col min="2834" max="3072" width="9.140625" style="1"/>
    <col min="3073" max="3073" width="5.28515625" style="1" customWidth="1"/>
    <col min="3074" max="3074" width="6.28515625" style="1" customWidth="1"/>
    <col min="3075" max="3076" width="5.85546875" style="1" customWidth="1"/>
    <col min="3077" max="3077" width="8.85546875" style="1" customWidth="1"/>
    <col min="3078" max="3078" width="5.7109375" style="1" customWidth="1"/>
    <col min="3079" max="3079" width="6.28515625" style="1" customWidth="1"/>
    <col min="3080" max="3080" width="6.5703125" style="1" customWidth="1"/>
    <col min="3081" max="3081" width="5.7109375" style="1" customWidth="1"/>
    <col min="3082" max="3082" width="6.85546875" style="1" customWidth="1"/>
    <col min="3083" max="3083" width="5.85546875" style="1" customWidth="1"/>
    <col min="3084" max="3084" width="4.42578125" style="1" customWidth="1"/>
    <col min="3085" max="3086" width="3.85546875" style="1" customWidth="1"/>
    <col min="3087" max="3087" width="4" style="1" customWidth="1"/>
    <col min="3088" max="3089" width="3.7109375" style="1" customWidth="1"/>
    <col min="3090" max="3328" width="9.140625" style="1"/>
    <col min="3329" max="3329" width="5.28515625" style="1" customWidth="1"/>
    <col min="3330" max="3330" width="6.28515625" style="1" customWidth="1"/>
    <col min="3331" max="3332" width="5.85546875" style="1" customWidth="1"/>
    <col min="3333" max="3333" width="8.85546875" style="1" customWidth="1"/>
    <col min="3334" max="3334" width="5.7109375" style="1" customWidth="1"/>
    <col min="3335" max="3335" width="6.28515625" style="1" customWidth="1"/>
    <col min="3336" max="3336" width="6.5703125" style="1" customWidth="1"/>
    <col min="3337" max="3337" width="5.7109375" style="1" customWidth="1"/>
    <col min="3338" max="3338" width="6.85546875" style="1" customWidth="1"/>
    <col min="3339" max="3339" width="5.85546875" style="1" customWidth="1"/>
    <col min="3340" max="3340" width="4.42578125" style="1" customWidth="1"/>
    <col min="3341" max="3342" width="3.85546875" style="1" customWidth="1"/>
    <col min="3343" max="3343" width="4" style="1" customWidth="1"/>
    <col min="3344" max="3345" width="3.7109375" style="1" customWidth="1"/>
    <col min="3346" max="3584" width="9.140625" style="1"/>
    <col min="3585" max="3585" width="5.28515625" style="1" customWidth="1"/>
    <col min="3586" max="3586" width="6.28515625" style="1" customWidth="1"/>
    <col min="3587" max="3588" width="5.85546875" style="1" customWidth="1"/>
    <col min="3589" max="3589" width="8.85546875" style="1" customWidth="1"/>
    <col min="3590" max="3590" width="5.7109375" style="1" customWidth="1"/>
    <col min="3591" max="3591" width="6.28515625" style="1" customWidth="1"/>
    <col min="3592" max="3592" width="6.5703125" style="1" customWidth="1"/>
    <col min="3593" max="3593" width="5.7109375" style="1" customWidth="1"/>
    <col min="3594" max="3594" width="6.85546875" style="1" customWidth="1"/>
    <col min="3595" max="3595" width="5.85546875" style="1" customWidth="1"/>
    <col min="3596" max="3596" width="4.42578125" style="1" customWidth="1"/>
    <col min="3597" max="3598" width="3.85546875" style="1" customWidth="1"/>
    <col min="3599" max="3599" width="4" style="1" customWidth="1"/>
    <col min="3600" max="3601" width="3.7109375" style="1" customWidth="1"/>
    <col min="3602" max="3840" width="9.140625" style="1"/>
    <col min="3841" max="3841" width="5.28515625" style="1" customWidth="1"/>
    <col min="3842" max="3842" width="6.28515625" style="1" customWidth="1"/>
    <col min="3843" max="3844" width="5.85546875" style="1" customWidth="1"/>
    <col min="3845" max="3845" width="8.85546875" style="1" customWidth="1"/>
    <col min="3846" max="3846" width="5.7109375" style="1" customWidth="1"/>
    <col min="3847" max="3847" width="6.28515625" style="1" customWidth="1"/>
    <col min="3848" max="3848" width="6.5703125" style="1" customWidth="1"/>
    <col min="3849" max="3849" width="5.7109375" style="1" customWidth="1"/>
    <col min="3850" max="3850" width="6.85546875" style="1" customWidth="1"/>
    <col min="3851" max="3851" width="5.85546875" style="1" customWidth="1"/>
    <col min="3852" max="3852" width="4.42578125" style="1" customWidth="1"/>
    <col min="3853" max="3854" width="3.85546875" style="1" customWidth="1"/>
    <col min="3855" max="3855" width="4" style="1" customWidth="1"/>
    <col min="3856" max="3857" width="3.7109375" style="1" customWidth="1"/>
    <col min="3858" max="4096" width="9.140625" style="1"/>
    <col min="4097" max="4097" width="5.28515625" style="1" customWidth="1"/>
    <col min="4098" max="4098" width="6.28515625" style="1" customWidth="1"/>
    <col min="4099" max="4100" width="5.85546875" style="1" customWidth="1"/>
    <col min="4101" max="4101" width="8.85546875" style="1" customWidth="1"/>
    <col min="4102" max="4102" width="5.7109375" style="1" customWidth="1"/>
    <col min="4103" max="4103" width="6.28515625" style="1" customWidth="1"/>
    <col min="4104" max="4104" width="6.5703125" style="1" customWidth="1"/>
    <col min="4105" max="4105" width="5.7109375" style="1" customWidth="1"/>
    <col min="4106" max="4106" width="6.85546875" style="1" customWidth="1"/>
    <col min="4107" max="4107" width="5.85546875" style="1" customWidth="1"/>
    <col min="4108" max="4108" width="4.42578125" style="1" customWidth="1"/>
    <col min="4109" max="4110" width="3.85546875" style="1" customWidth="1"/>
    <col min="4111" max="4111" width="4" style="1" customWidth="1"/>
    <col min="4112" max="4113" width="3.7109375" style="1" customWidth="1"/>
    <col min="4114" max="4352" width="9.140625" style="1"/>
    <col min="4353" max="4353" width="5.28515625" style="1" customWidth="1"/>
    <col min="4354" max="4354" width="6.28515625" style="1" customWidth="1"/>
    <col min="4355" max="4356" width="5.85546875" style="1" customWidth="1"/>
    <col min="4357" max="4357" width="8.85546875" style="1" customWidth="1"/>
    <col min="4358" max="4358" width="5.7109375" style="1" customWidth="1"/>
    <col min="4359" max="4359" width="6.28515625" style="1" customWidth="1"/>
    <col min="4360" max="4360" width="6.5703125" style="1" customWidth="1"/>
    <col min="4361" max="4361" width="5.7109375" style="1" customWidth="1"/>
    <col min="4362" max="4362" width="6.85546875" style="1" customWidth="1"/>
    <col min="4363" max="4363" width="5.85546875" style="1" customWidth="1"/>
    <col min="4364" max="4364" width="4.42578125" style="1" customWidth="1"/>
    <col min="4365" max="4366" width="3.85546875" style="1" customWidth="1"/>
    <col min="4367" max="4367" width="4" style="1" customWidth="1"/>
    <col min="4368" max="4369" width="3.7109375" style="1" customWidth="1"/>
    <col min="4370" max="4608" width="9.140625" style="1"/>
    <col min="4609" max="4609" width="5.28515625" style="1" customWidth="1"/>
    <col min="4610" max="4610" width="6.28515625" style="1" customWidth="1"/>
    <col min="4611" max="4612" width="5.85546875" style="1" customWidth="1"/>
    <col min="4613" max="4613" width="8.85546875" style="1" customWidth="1"/>
    <col min="4614" max="4614" width="5.7109375" style="1" customWidth="1"/>
    <col min="4615" max="4615" width="6.28515625" style="1" customWidth="1"/>
    <col min="4616" max="4616" width="6.5703125" style="1" customWidth="1"/>
    <col min="4617" max="4617" width="5.7109375" style="1" customWidth="1"/>
    <col min="4618" max="4618" width="6.85546875" style="1" customWidth="1"/>
    <col min="4619" max="4619" width="5.85546875" style="1" customWidth="1"/>
    <col min="4620" max="4620" width="4.42578125" style="1" customWidth="1"/>
    <col min="4621" max="4622" width="3.85546875" style="1" customWidth="1"/>
    <col min="4623" max="4623" width="4" style="1" customWidth="1"/>
    <col min="4624" max="4625" width="3.7109375" style="1" customWidth="1"/>
    <col min="4626" max="4864" width="9.140625" style="1"/>
    <col min="4865" max="4865" width="5.28515625" style="1" customWidth="1"/>
    <col min="4866" max="4866" width="6.28515625" style="1" customWidth="1"/>
    <col min="4867" max="4868" width="5.85546875" style="1" customWidth="1"/>
    <col min="4869" max="4869" width="8.85546875" style="1" customWidth="1"/>
    <col min="4870" max="4870" width="5.7109375" style="1" customWidth="1"/>
    <col min="4871" max="4871" width="6.28515625" style="1" customWidth="1"/>
    <col min="4872" max="4872" width="6.5703125" style="1" customWidth="1"/>
    <col min="4873" max="4873" width="5.7109375" style="1" customWidth="1"/>
    <col min="4874" max="4874" width="6.85546875" style="1" customWidth="1"/>
    <col min="4875" max="4875" width="5.85546875" style="1" customWidth="1"/>
    <col min="4876" max="4876" width="4.42578125" style="1" customWidth="1"/>
    <col min="4877" max="4878" width="3.85546875" style="1" customWidth="1"/>
    <col min="4879" max="4879" width="4" style="1" customWidth="1"/>
    <col min="4880" max="4881" width="3.7109375" style="1" customWidth="1"/>
    <col min="4882" max="5120" width="9.140625" style="1"/>
    <col min="5121" max="5121" width="5.28515625" style="1" customWidth="1"/>
    <col min="5122" max="5122" width="6.28515625" style="1" customWidth="1"/>
    <col min="5123" max="5124" width="5.85546875" style="1" customWidth="1"/>
    <col min="5125" max="5125" width="8.85546875" style="1" customWidth="1"/>
    <col min="5126" max="5126" width="5.7109375" style="1" customWidth="1"/>
    <col min="5127" max="5127" width="6.28515625" style="1" customWidth="1"/>
    <col min="5128" max="5128" width="6.5703125" style="1" customWidth="1"/>
    <col min="5129" max="5129" width="5.7109375" style="1" customWidth="1"/>
    <col min="5130" max="5130" width="6.85546875" style="1" customWidth="1"/>
    <col min="5131" max="5131" width="5.85546875" style="1" customWidth="1"/>
    <col min="5132" max="5132" width="4.42578125" style="1" customWidth="1"/>
    <col min="5133" max="5134" width="3.85546875" style="1" customWidth="1"/>
    <col min="5135" max="5135" width="4" style="1" customWidth="1"/>
    <col min="5136" max="5137" width="3.7109375" style="1" customWidth="1"/>
    <col min="5138" max="5376" width="9.140625" style="1"/>
    <col min="5377" max="5377" width="5.28515625" style="1" customWidth="1"/>
    <col min="5378" max="5378" width="6.28515625" style="1" customWidth="1"/>
    <col min="5379" max="5380" width="5.85546875" style="1" customWidth="1"/>
    <col min="5381" max="5381" width="8.85546875" style="1" customWidth="1"/>
    <col min="5382" max="5382" width="5.7109375" style="1" customWidth="1"/>
    <col min="5383" max="5383" width="6.28515625" style="1" customWidth="1"/>
    <col min="5384" max="5384" width="6.5703125" style="1" customWidth="1"/>
    <col min="5385" max="5385" width="5.7109375" style="1" customWidth="1"/>
    <col min="5386" max="5386" width="6.85546875" style="1" customWidth="1"/>
    <col min="5387" max="5387" width="5.85546875" style="1" customWidth="1"/>
    <col min="5388" max="5388" width="4.42578125" style="1" customWidth="1"/>
    <col min="5389" max="5390" width="3.85546875" style="1" customWidth="1"/>
    <col min="5391" max="5391" width="4" style="1" customWidth="1"/>
    <col min="5392" max="5393" width="3.7109375" style="1" customWidth="1"/>
    <col min="5394" max="5632" width="9.140625" style="1"/>
    <col min="5633" max="5633" width="5.28515625" style="1" customWidth="1"/>
    <col min="5634" max="5634" width="6.28515625" style="1" customWidth="1"/>
    <col min="5635" max="5636" width="5.85546875" style="1" customWidth="1"/>
    <col min="5637" max="5637" width="8.85546875" style="1" customWidth="1"/>
    <col min="5638" max="5638" width="5.7109375" style="1" customWidth="1"/>
    <col min="5639" max="5639" width="6.28515625" style="1" customWidth="1"/>
    <col min="5640" max="5640" width="6.5703125" style="1" customWidth="1"/>
    <col min="5641" max="5641" width="5.7109375" style="1" customWidth="1"/>
    <col min="5642" max="5642" width="6.85546875" style="1" customWidth="1"/>
    <col min="5643" max="5643" width="5.85546875" style="1" customWidth="1"/>
    <col min="5644" max="5644" width="4.42578125" style="1" customWidth="1"/>
    <col min="5645" max="5646" width="3.85546875" style="1" customWidth="1"/>
    <col min="5647" max="5647" width="4" style="1" customWidth="1"/>
    <col min="5648" max="5649" width="3.7109375" style="1" customWidth="1"/>
    <col min="5650" max="5888" width="9.140625" style="1"/>
    <col min="5889" max="5889" width="5.28515625" style="1" customWidth="1"/>
    <col min="5890" max="5890" width="6.28515625" style="1" customWidth="1"/>
    <col min="5891" max="5892" width="5.85546875" style="1" customWidth="1"/>
    <col min="5893" max="5893" width="8.85546875" style="1" customWidth="1"/>
    <col min="5894" max="5894" width="5.7109375" style="1" customWidth="1"/>
    <col min="5895" max="5895" width="6.28515625" style="1" customWidth="1"/>
    <col min="5896" max="5896" width="6.5703125" style="1" customWidth="1"/>
    <col min="5897" max="5897" width="5.7109375" style="1" customWidth="1"/>
    <col min="5898" max="5898" width="6.85546875" style="1" customWidth="1"/>
    <col min="5899" max="5899" width="5.85546875" style="1" customWidth="1"/>
    <col min="5900" max="5900" width="4.42578125" style="1" customWidth="1"/>
    <col min="5901" max="5902" width="3.85546875" style="1" customWidth="1"/>
    <col min="5903" max="5903" width="4" style="1" customWidth="1"/>
    <col min="5904" max="5905" width="3.7109375" style="1" customWidth="1"/>
    <col min="5906" max="6144" width="9.140625" style="1"/>
    <col min="6145" max="6145" width="5.28515625" style="1" customWidth="1"/>
    <col min="6146" max="6146" width="6.28515625" style="1" customWidth="1"/>
    <col min="6147" max="6148" width="5.85546875" style="1" customWidth="1"/>
    <col min="6149" max="6149" width="8.85546875" style="1" customWidth="1"/>
    <col min="6150" max="6150" width="5.7109375" style="1" customWidth="1"/>
    <col min="6151" max="6151" width="6.28515625" style="1" customWidth="1"/>
    <col min="6152" max="6152" width="6.5703125" style="1" customWidth="1"/>
    <col min="6153" max="6153" width="5.7109375" style="1" customWidth="1"/>
    <col min="6154" max="6154" width="6.85546875" style="1" customWidth="1"/>
    <col min="6155" max="6155" width="5.85546875" style="1" customWidth="1"/>
    <col min="6156" max="6156" width="4.42578125" style="1" customWidth="1"/>
    <col min="6157" max="6158" width="3.85546875" style="1" customWidth="1"/>
    <col min="6159" max="6159" width="4" style="1" customWidth="1"/>
    <col min="6160" max="6161" width="3.7109375" style="1" customWidth="1"/>
    <col min="6162" max="6400" width="9.140625" style="1"/>
    <col min="6401" max="6401" width="5.28515625" style="1" customWidth="1"/>
    <col min="6402" max="6402" width="6.28515625" style="1" customWidth="1"/>
    <col min="6403" max="6404" width="5.85546875" style="1" customWidth="1"/>
    <col min="6405" max="6405" width="8.85546875" style="1" customWidth="1"/>
    <col min="6406" max="6406" width="5.7109375" style="1" customWidth="1"/>
    <col min="6407" max="6407" width="6.28515625" style="1" customWidth="1"/>
    <col min="6408" max="6408" width="6.5703125" style="1" customWidth="1"/>
    <col min="6409" max="6409" width="5.7109375" style="1" customWidth="1"/>
    <col min="6410" max="6410" width="6.85546875" style="1" customWidth="1"/>
    <col min="6411" max="6411" width="5.85546875" style="1" customWidth="1"/>
    <col min="6412" max="6412" width="4.42578125" style="1" customWidth="1"/>
    <col min="6413" max="6414" width="3.85546875" style="1" customWidth="1"/>
    <col min="6415" max="6415" width="4" style="1" customWidth="1"/>
    <col min="6416" max="6417" width="3.7109375" style="1" customWidth="1"/>
    <col min="6418" max="6656" width="9.140625" style="1"/>
    <col min="6657" max="6657" width="5.28515625" style="1" customWidth="1"/>
    <col min="6658" max="6658" width="6.28515625" style="1" customWidth="1"/>
    <col min="6659" max="6660" width="5.85546875" style="1" customWidth="1"/>
    <col min="6661" max="6661" width="8.85546875" style="1" customWidth="1"/>
    <col min="6662" max="6662" width="5.7109375" style="1" customWidth="1"/>
    <col min="6663" max="6663" width="6.28515625" style="1" customWidth="1"/>
    <col min="6664" max="6664" width="6.5703125" style="1" customWidth="1"/>
    <col min="6665" max="6665" width="5.7109375" style="1" customWidth="1"/>
    <col min="6666" max="6666" width="6.85546875" style="1" customWidth="1"/>
    <col min="6667" max="6667" width="5.85546875" style="1" customWidth="1"/>
    <col min="6668" max="6668" width="4.42578125" style="1" customWidth="1"/>
    <col min="6669" max="6670" width="3.85546875" style="1" customWidth="1"/>
    <col min="6671" max="6671" width="4" style="1" customWidth="1"/>
    <col min="6672" max="6673" width="3.7109375" style="1" customWidth="1"/>
    <col min="6674" max="6912" width="9.140625" style="1"/>
    <col min="6913" max="6913" width="5.28515625" style="1" customWidth="1"/>
    <col min="6914" max="6914" width="6.28515625" style="1" customWidth="1"/>
    <col min="6915" max="6916" width="5.85546875" style="1" customWidth="1"/>
    <col min="6917" max="6917" width="8.85546875" style="1" customWidth="1"/>
    <col min="6918" max="6918" width="5.7109375" style="1" customWidth="1"/>
    <col min="6919" max="6919" width="6.28515625" style="1" customWidth="1"/>
    <col min="6920" max="6920" width="6.5703125" style="1" customWidth="1"/>
    <col min="6921" max="6921" width="5.7109375" style="1" customWidth="1"/>
    <col min="6922" max="6922" width="6.85546875" style="1" customWidth="1"/>
    <col min="6923" max="6923" width="5.85546875" style="1" customWidth="1"/>
    <col min="6924" max="6924" width="4.42578125" style="1" customWidth="1"/>
    <col min="6925" max="6926" width="3.85546875" style="1" customWidth="1"/>
    <col min="6927" max="6927" width="4" style="1" customWidth="1"/>
    <col min="6928" max="6929" width="3.7109375" style="1" customWidth="1"/>
    <col min="6930" max="7168" width="9.140625" style="1"/>
    <col min="7169" max="7169" width="5.28515625" style="1" customWidth="1"/>
    <col min="7170" max="7170" width="6.28515625" style="1" customWidth="1"/>
    <col min="7171" max="7172" width="5.85546875" style="1" customWidth="1"/>
    <col min="7173" max="7173" width="8.85546875" style="1" customWidth="1"/>
    <col min="7174" max="7174" width="5.7109375" style="1" customWidth="1"/>
    <col min="7175" max="7175" width="6.28515625" style="1" customWidth="1"/>
    <col min="7176" max="7176" width="6.5703125" style="1" customWidth="1"/>
    <col min="7177" max="7177" width="5.7109375" style="1" customWidth="1"/>
    <col min="7178" max="7178" width="6.85546875" style="1" customWidth="1"/>
    <col min="7179" max="7179" width="5.85546875" style="1" customWidth="1"/>
    <col min="7180" max="7180" width="4.42578125" style="1" customWidth="1"/>
    <col min="7181" max="7182" width="3.85546875" style="1" customWidth="1"/>
    <col min="7183" max="7183" width="4" style="1" customWidth="1"/>
    <col min="7184" max="7185" width="3.7109375" style="1" customWidth="1"/>
    <col min="7186" max="7424" width="9.140625" style="1"/>
    <col min="7425" max="7425" width="5.28515625" style="1" customWidth="1"/>
    <col min="7426" max="7426" width="6.28515625" style="1" customWidth="1"/>
    <col min="7427" max="7428" width="5.85546875" style="1" customWidth="1"/>
    <col min="7429" max="7429" width="8.85546875" style="1" customWidth="1"/>
    <col min="7430" max="7430" width="5.7109375" style="1" customWidth="1"/>
    <col min="7431" max="7431" width="6.28515625" style="1" customWidth="1"/>
    <col min="7432" max="7432" width="6.5703125" style="1" customWidth="1"/>
    <col min="7433" max="7433" width="5.7109375" style="1" customWidth="1"/>
    <col min="7434" max="7434" width="6.85546875" style="1" customWidth="1"/>
    <col min="7435" max="7435" width="5.85546875" style="1" customWidth="1"/>
    <col min="7436" max="7436" width="4.42578125" style="1" customWidth="1"/>
    <col min="7437" max="7438" width="3.85546875" style="1" customWidth="1"/>
    <col min="7439" max="7439" width="4" style="1" customWidth="1"/>
    <col min="7440" max="7441" width="3.7109375" style="1" customWidth="1"/>
    <col min="7442" max="7680" width="9.140625" style="1"/>
    <col min="7681" max="7681" width="5.28515625" style="1" customWidth="1"/>
    <col min="7682" max="7682" width="6.28515625" style="1" customWidth="1"/>
    <col min="7683" max="7684" width="5.85546875" style="1" customWidth="1"/>
    <col min="7685" max="7685" width="8.85546875" style="1" customWidth="1"/>
    <col min="7686" max="7686" width="5.7109375" style="1" customWidth="1"/>
    <col min="7687" max="7687" width="6.28515625" style="1" customWidth="1"/>
    <col min="7688" max="7688" width="6.5703125" style="1" customWidth="1"/>
    <col min="7689" max="7689" width="5.7109375" style="1" customWidth="1"/>
    <col min="7690" max="7690" width="6.85546875" style="1" customWidth="1"/>
    <col min="7691" max="7691" width="5.85546875" style="1" customWidth="1"/>
    <col min="7692" max="7692" width="4.42578125" style="1" customWidth="1"/>
    <col min="7693" max="7694" width="3.85546875" style="1" customWidth="1"/>
    <col min="7695" max="7695" width="4" style="1" customWidth="1"/>
    <col min="7696" max="7697" width="3.7109375" style="1" customWidth="1"/>
    <col min="7698" max="7936" width="9.140625" style="1"/>
    <col min="7937" max="7937" width="5.28515625" style="1" customWidth="1"/>
    <col min="7938" max="7938" width="6.28515625" style="1" customWidth="1"/>
    <col min="7939" max="7940" width="5.85546875" style="1" customWidth="1"/>
    <col min="7941" max="7941" width="8.85546875" style="1" customWidth="1"/>
    <col min="7942" max="7942" width="5.7109375" style="1" customWidth="1"/>
    <col min="7943" max="7943" width="6.28515625" style="1" customWidth="1"/>
    <col min="7944" max="7944" width="6.5703125" style="1" customWidth="1"/>
    <col min="7945" max="7945" width="5.7109375" style="1" customWidth="1"/>
    <col min="7946" max="7946" width="6.85546875" style="1" customWidth="1"/>
    <col min="7947" max="7947" width="5.85546875" style="1" customWidth="1"/>
    <col min="7948" max="7948" width="4.42578125" style="1" customWidth="1"/>
    <col min="7949" max="7950" width="3.85546875" style="1" customWidth="1"/>
    <col min="7951" max="7951" width="4" style="1" customWidth="1"/>
    <col min="7952" max="7953" width="3.7109375" style="1" customWidth="1"/>
    <col min="7954" max="8192" width="9.140625" style="1"/>
    <col min="8193" max="8193" width="5.28515625" style="1" customWidth="1"/>
    <col min="8194" max="8194" width="6.28515625" style="1" customWidth="1"/>
    <col min="8195" max="8196" width="5.85546875" style="1" customWidth="1"/>
    <col min="8197" max="8197" width="8.85546875" style="1" customWidth="1"/>
    <col min="8198" max="8198" width="5.7109375" style="1" customWidth="1"/>
    <col min="8199" max="8199" width="6.28515625" style="1" customWidth="1"/>
    <col min="8200" max="8200" width="6.5703125" style="1" customWidth="1"/>
    <col min="8201" max="8201" width="5.7109375" style="1" customWidth="1"/>
    <col min="8202" max="8202" width="6.85546875" style="1" customWidth="1"/>
    <col min="8203" max="8203" width="5.85546875" style="1" customWidth="1"/>
    <col min="8204" max="8204" width="4.42578125" style="1" customWidth="1"/>
    <col min="8205" max="8206" width="3.85546875" style="1" customWidth="1"/>
    <col min="8207" max="8207" width="4" style="1" customWidth="1"/>
    <col min="8208" max="8209" width="3.7109375" style="1" customWidth="1"/>
    <col min="8210" max="8448" width="9.140625" style="1"/>
    <col min="8449" max="8449" width="5.28515625" style="1" customWidth="1"/>
    <col min="8450" max="8450" width="6.28515625" style="1" customWidth="1"/>
    <col min="8451" max="8452" width="5.85546875" style="1" customWidth="1"/>
    <col min="8453" max="8453" width="8.85546875" style="1" customWidth="1"/>
    <col min="8454" max="8454" width="5.7109375" style="1" customWidth="1"/>
    <col min="8455" max="8455" width="6.28515625" style="1" customWidth="1"/>
    <col min="8456" max="8456" width="6.5703125" style="1" customWidth="1"/>
    <col min="8457" max="8457" width="5.7109375" style="1" customWidth="1"/>
    <col min="8458" max="8458" width="6.85546875" style="1" customWidth="1"/>
    <col min="8459" max="8459" width="5.85546875" style="1" customWidth="1"/>
    <col min="8460" max="8460" width="4.42578125" style="1" customWidth="1"/>
    <col min="8461" max="8462" width="3.85546875" style="1" customWidth="1"/>
    <col min="8463" max="8463" width="4" style="1" customWidth="1"/>
    <col min="8464" max="8465" width="3.7109375" style="1" customWidth="1"/>
    <col min="8466" max="8704" width="9.140625" style="1"/>
    <col min="8705" max="8705" width="5.28515625" style="1" customWidth="1"/>
    <col min="8706" max="8706" width="6.28515625" style="1" customWidth="1"/>
    <col min="8707" max="8708" width="5.85546875" style="1" customWidth="1"/>
    <col min="8709" max="8709" width="8.85546875" style="1" customWidth="1"/>
    <col min="8710" max="8710" width="5.7109375" style="1" customWidth="1"/>
    <col min="8711" max="8711" width="6.28515625" style="1" customWidth="1"/>
    <col min="8712" max="8712" width="6.5703125" style="1" customWidth="1"/>
    <col min="8713" max="8713" width="5.7109375" style="1" customWidth="1"/>
    <col min="8714" max="8714" width="6.85546875" style="1" customWidth="1"/>
    <col min="8715" max="8715" width="5.85546875" style="1" customWidth="1"/>
    <col min="8716" max="8716" width="4.42578125" style="1" customWidth="1"/>
    <col min="8717" max="8718" width="3.85546875" style="1" customWidth="1"/>
    <col min="8719" max="8719" width="4" style="1" customWidth="1"/>
    <col min="8720" max="8721" width="3.7109375" style="1" customWidth="1"/>
    <col min="8722" max="8960" width="9.140625" style="1"/>
    <col min="8961" max="8961" width="5.28515625" style="1" customWidth="1"/>
    <col min="8962" max="8962" width="6.28515625" style="1" customWidth="1"/>
    <col min="8963" max="8964" width="5.85546875" style="1" customWidth="1"/>
    <col min="8965" max="8965" width="8.85546875" style="1" customWidth="1"/>
    <col min="8966" max="8966" width="5.7109375" style="1" customWidth="1"/>
    <col min="8967" max="8967" width="6.28515625" style="1" customWidth="1"/>
    <col min="8968" max="8968" width="6.5703125" style="1" customWidth="1"/>
    <col min="8969" max="8969" width="5.7109375" style="1" customWidth="1"/>
    <col min="8970" max="8970" width="6.85546875" style="1" customWidth="1"/>
    <col min="8971" max="8971" width="5.85546875" style="1" customWidth="1"/>
    <col min="8972" max="8972" width="4.42578125" style="1" customWidth="1"/>
    <col min="8973" max="8974" width="3.85546875" style="1" customWidth="1"/>
    <col min="8975" max="8975" width="4" style="1" customWidth="1"/>
    <col min="8976" max="8977" width="3.7109375" style="1" customWidth="1"/>
    <col min="8978" max="9216" width="9.140625" style="1"/>
    <col min="9217" max="9217" width="5.28515625" style="1" customWidth="1"/>
    <col min="9218" max="9218" width="6.28515625" style="1" customWidth="1"/>
    <col min="9219" max="9220" width="5.85546875" style="1" customWidth="1"/>
    <col min="9221" max="9221" width="8.85546875" style="1" customWidth="1"/>
    <col min="9222" max="9222" width="5.7109375" style="1" customWidth="1"/>
    <col min="9223" max="9223" width="6.28515625" style="1" customWidth="1"/>
    <col min="9224" max="9224" width="6.5703125" style="1" customWidth="1"/>
    <col min="9225" max="9225" width="5.7109375" style="1" customWidth="1"/>
    <col min="9226" max="9226" width="6.85546875" style="1" customWidth="1"/>
    <col min="9227" max="9227" width="5.85546875" style="1" customWidth="1"/>
    <col min="9228" max="9228" width="4.42578125" style="1" customWidth="1"/>
    <col min="9229" max="9230" width="3.85546875" style="1" customWidth="1"/>
    <col min="9231" max="9231" width="4" style="1" customWidth="1"/>
    <col min="9232" max="9233" width="3.7109375" style="1" customWidth="1"/>
    <col min="9234" max="9472" width="9.140625" style="1"/>
    <col min="9473" max="9473" width="5.28515625" style="1" customWidth="1"/>
    <col min="9474" max="9474" width="6.28515625" style="1" customWidth="1"/>
    <col min="9475" max="9476" width="5.85546875" style="1" customWidth="1"/>
    <col min="9477" max="9477" width="8.85546875" style="1" customWidth="1"/>
    <col min="9478" max="9478" width="5.7109375" style="1" customWidth="1"/>
    <col min="9479" max="9479" width="6.28515625" style="1" customWidth="1"/>
    <col min="9480" max="9480" width="6.5703125" style="1" customWidth="1"/>
    <col min="9481" max="9481" width="5.7109375" style="1" customWidth="1"/>
    <col min="9482" max="9482" width="6.85546875" style="1" customWidth="1"/>
    <col min="9483" max="9483" width="5.85546875" style="1" customWidth="1"/>
    <col min="9484" max="9484" width="4.42578125" style="1" customWidth="1"/>
    <col min="9485" max="9486" width="3.85546875" style="1" customWidth="1"/>
    <col min="9487" max="9487" width="4" style="1" customWidth="1"/>
    <col min="9488" max="9489" width="3.7109375" style="1" customWidth="1"/>
    <col min="9490" max="9728" width="9.140625" style="1"/>
    <col min="9729" max="9729" width="5.28515625" style="1" customWidth="1"/>
    <col min="9730" max="9730" width="6.28515625" style="1" customWidth="1"/>
    <col min="9731" max="9732" width="5.85546875" style="1" customWidth="1"/>
    <col min="9733" max="9733" width="8.85546875" style="1" customWidth="1"/>
    <col min="9734" max="9734" width="5.7109375" style="1" customWidth="1"/>
    <col min="9735" max="9735" width="6.28515625" style="1" customWidth="1"/>
    <col min="9736" max="9736" width="6.5703125" style="1" customWidth="1"/>
    <col min="9737" max="9737" width="5.7109375" style="1" customWidth="1"/>
    <col min="9738" max="9738" width="6.85546875" style="1" customWidth="1"/>
    <col min="9739" max="9739" width="5.85546875" style="1" customWidth="1"/>
    <col min="9740" max="9740" width="4.42578125" style="1" customWidth="1"/>
    <col min="9741" max="9742" width="3.85546875" style="1" customWidth="1"/>
    <col min="9743" max="9743" width="4" style="1" customWidth="1"/>
    <col min="9744" max="9745" width="3.7109375" style="1" customWidth="1"/>
    <col min="9746" max="9984" width="9.140625" style="1"/>
    <col min="9985" max="9985" width="5.28515625" style="1" customWidth="1"/>
    <col min="9986" max="9986" width="6.28515625" style="1" customWidth="1"/>
    <col min="9987" max="9988" width="5.85546875" style="1" customWidth="1"/>
    <col min="9989" max="9989" width="8.85546875" style="1" customWidth="1"/>
    <col min="9990" max="9990" width="5.7109375" style="1" customWidth="1"/>
    <col min="9991" max="9991" width="6.28515625" style="1" customWidth="1"/>
    <col min="9992" max="9992" width="6.5703125" style="1" customWidth="1"/>
    <col min="9993" max="9993" width="5.7109375" style="1" customWidth="1"/>
    <col min="9994" max="9994" width="6.85546875" style="1" customWidth="1"/>
    <col min="9995" max="9995" width="5.85546875" style="1" customWidth="1"/>
    <col min="9996" max="9996" width="4.42578125" style="1" customWidth="1"/>
    <col min="9997" max="9998" width="3.85546875" style="1" customWidth="1"/>
    <col min="9999" max="9999" width="4" style="1" customWidth="1"/>
    <col min="10000" max="10001" width="3.7109375" style="1" customWidth="1"/>
    <col min="10002" max="10240" width="9.140625" style="1"/>
    <col min="10241" max="10241" width="5.28515625" style="1" customWidth="1"/>
    <col min="10242" max="10242" width="6.28515625" style="1" customWidth="1"/>
    <col min="10243" max="10244" width="5.85546875" style="1" customWidth="1"/>
    <col min="10245" max="10245" width="8.85546875" style="1" customWidth="1"/>
    <col min="10246" max="10246" width="5.7109375" style="1" customWidth="1"/>
    <col min="10247" max="10247" width="6.28515625" style="1" customWidth="1"/>
    <col min="10248" max="10248" width="6.5703125" style="1" customWidth="1"/>
    <col min="10249" max="10249" width="5.7109375" style="1" customWidth="1"/>
    <col min="10250" max="10250" width="6.85546875" style="1" customWidth="1"/>
    <col min="10251" max="10251" width="5.85546875" style="1" customWidth="1"/>
    <col min="10252" max="10252" width="4.42578125" style="1" customWidth="1"/>
    <col min="10253" max="10254" width="3.85546875" style="1" customWidth="1"/>
    <col min="10255" max="10255" width="4" style="1" customWidth="1"/>
    <col min="10256" max="10257" width="3.7109375" style="1" customWidth="1"/>
    <col min="10258" max="10496" width="9.140625" style="1"/>
    <col min="10497" max="10497" width="5.28515625" style="1" customWidth="1"/>
    <col min="10498" max="10498" width="6.28515625" style="1" customWidth="1"/>
    <col min="10499" max="10500" width="5.85546875" style="1" customWidth="1"/>
    <col min="10501" max="10501" width="8.85546875" style="1" customWidth="1"/>
    <col min="10502" max="10502" width="5.7109375" style="1" customWidth="1"/>
    <col min="10503" max="10503" width="6.28515625" style="1" customWidth="1"/>
    <col min="10504" max="10504" width="6.5703125" style="1" customWidth="1"/>
    <col min="10505" max="10505" width="5.7109375" style="1" customWidth="1"/>
    <col min="10506" max="10506" width="6.85546875" style="1" customWidth="1"/>
    <col min="10507" max="10507" width="5.85546875" style="1" customWidth="1"/>
    <col min="10508" max="10508" width="4.42578125" style="1" customWidth="1"/>
    <col min="10509" max="10510" width="3.85546875" style="1" customWidth="1"/>
    <col min="10511" max="10511" width="4" style="1" customWidth="1"/>
    <col min="10512" max="10513" width="3.7109375" style="1" customWidth="1"/>
    <col min="10514" max="10752" width="9.140625" style="1"/>
    <col min="10753" max="10753" width="5.28515625" style="1" customWidth="1"/>
    <col min="10754" max="10754" width="6.28515625" style="1" customWidth="1"/>
    <col min="10755" max="10756" width="5.85546875" style="1" customWidth="1"/>
    <col min="10757" max="10757" width="8.85546875" style="1" customWidth="1"/>
    <col min="10758" max="10758" width="5.7109375" style="1" customWidth="1"/>
    <col min="10759" max="10759" width="6.28515625" style="1" customWidth="1"/>
    <col min="10760" max="10760" width="6.5703125" style="1" customWidth="1"/>
    <col min="10761" max="10761" width="5.7109375" style="1" customWidth="1"/>
    <col min="10762" max="10762" width="6.85546875" style="1" customWidth="1"/>
    <col min="10763" max="10763" width="5.85546875" style="1" customWidth="1"/>
    <col min="10764" max="10764" width="4.42578125" style="1" customWidth="1"/>
    <col min="10765" max="10766" width="3.85546875" style="1" customWidth="1"/>
    <col min="10767" max="10767" width="4" style="1" customWidth="1"/>
    <col min="10768" max="10769" width="3.7109375" style="1" customWidth="1"/>
    <col min="10770" max="11008" width="9.140625" style="1"/>
    <col min="11009" max="11009" width="5.28515625" style="1" customWidth="1"/>
    <col min="11010" max="11010" width="6.28515625" style="1" customWidth="1"/>
    <col min="11011" max="11012" width="5.85546875" style="1" customWidth="1"/>
    <col min="11013" max="11013" width="8.85546875" style="1" customWidth="1"/>
    <col min="11014" max="11014" width="5.7109375" style="1" customWidth="1"/>
    <col min="11015" max="11015" width="6.28515625" style="1" customWidth="1"/>
    <col min="11016" max="11016" width="6.5703125" style="1" customWidth="1"/>
    <col min="11017" max="11017" width="5.7109375" style="1" customWidth="1"/>
    <col min="11018" max="11018" width="6.85546875" style="1" customWidth="1"/>
    <col min="11019" max="11019" width="5.85546875" style="1" customWidth="1"/>
    <col min="11020" max="11020" width="4.42578125" style="1" customWidth="1"/>
    <col min="11021" max="11022" width="3.85546875" style="1" customWidth="1"/>
    <col min="11023" max="11023" width="4" style="1" customWidth="1"/>
    <col min="11024" max="11025" width="3.7109375" style="1" customWidth="1"/>
    <col min="11026" max="11264" width="9.140625" style="1"/>
    <col min="11265" max="11265" width="5.28515625" style="1" customWidth="1"/>
    <col min="11266" max="11266" width="6.28515625" style="1" customWidth="1"/>
    <col min="11267" max="11268" width="5.85546875" style="1" customWidth="1"/>
    <col min="11269" max="11269" width="8.85546875" style="1" customWidth="1"/>
    <col min="11270" max="11270" width="5.7109375" style="1" customWidth="1"/>
    <col min="11271" max="11271" width="6.28515625" style="1" customWidth="1"/>
    <col min="11272" max="11272" width="6.5703125" style="1" customWidth="1"/>
    <col min="11273" max="11273" width="5.7109375" style="1" customWidth="1"/>
    <col min="11274" max="11274" width="6.85546875" style="1" customWidth="1"/>
    <col min="11275" max="11275" width="5.85546875" style="1" customWidth="1"/>
    <col min="11276" max="11276" width="4.42578125" style="1" customWidth="1"/>
    <col min="11277" max="11278" width="3.85546875" style="1" customWidth="1"/>
    <col min="11279" max="11279" width="4" style="1" customWidth="1"/>
    <col min="11280" max="11281" width="3.7109375" style="1" customWidth="1"/>
    <col min="11282" max="11520" width="9.140625" style="1"/>
    <col min="11521" max="11521" width="5.28515625" style="1" customWidth="1"/>
    <col min="11522" max="11522" width="6.28515625" style="1" customWidth="1"/>
    <col min="11523" max="11524" width="5.85546875" style="1" customWidth="1"/>
    <col min="11525" max="11525" width="8.85546875" style="1" customWidth="1"/>
    <col min="11526" max="11526" width="5.7109375" style="1" customWidth="1"/>
    <col min="11527" max="11527" width="6.28515625" style="1" customWidth="1"/>
    <col min="11528" max="11528" width="6.5703125" style="1" customWidth="1"/>
    <col min="11529" max="11529" width="5.7109375" style="1" customWidth="1"/>
    <col min="11530" max="11530" width="6.85546875" style="1" customWidth="1"/>
    <col min="11531" max="11531" width="5.85546875" style="1" customWidth="1"/>
    <col min="11532" max="11532" width="4.42578125" style="1" customWidth="1"/>
    <col min="11533" max="11534" width="3.85546875" style="1" customWidth="1"/>
    <col min="11535" max="11535" width="4" style="1" customWidth="1"/>
    <col min="11536" max="11537" width="3.7109375" style="1" customWidth="1"/>
    <col min="11538" max="11776" width="9.140625" style="1"/>
    <col min="11777" max="11777" width="5.28515625" style="1" customWidth="1"/>
    <col min="11778" max="11778" width="6.28515625" style="1" customWidth="1"/>
    <col min="11779" max="11780" width="5.85546875" style="1" customWidth="1"/>
    <col min="11781" max="11781" width="8.85546875" style="1" customWidth="1"/>
    <col min="11782" max="11782" width="5.7109375" style="1" customWidth="1"/>
    <col min="11783" max="11783" width="6.28515625" style="1" customWidth="1"/>
    <col min="11784" max="11784" width="6.5703125" style="1" customWidth="1"/>
    <col min="11785" max="11785" width="5.7109375" style="1" customWidth="1"/>
    <col min="11786" max="11786" width="6.85546875" style="1" customWidth="1"/>
    <col min="11787" max="11787" width="5.85546875" style="1" customWidth="1"/>
    <col min="11788" max="11788" width="4.42578125" style="1" customWidth="1"/>
    <col min="11789" max="11790" width="3.85546875" style="1" customWidth="1"/>
    <col min="11791" max="11791" width="4" style="1" customWidth="1"/>
    <col min="11792" max="11793" width="3.7109375" style="1" customWidth="1"/>
    <col min="11794" max="12032" width="9.140625" style="1"/>
    <col min="12033" max="12033" width="5.28515625" style="1" customWidth="1"/>
    <col min="12034" max="12034" width="6.28515625" style="1" customWidth="1"/>
    <col min="12035" max="12036" width="5.85546875" style="1" customWidth="1"/>
    <col min="12037" max="12037" width="8.85546875" style="1" customWidth="1"/>
    <col min="12038" max="12038" width="5.7109375" style="1" customWidth="1"/>
    <col min="12039" max="12039" width="6.28515625" style="1" customWidth="1"/>
    <col min="12040" max="12040" width="6.5703125" style="1" customWidth="1"/>
    <col min="12041" max="12041" width="5.7109375" style="1" customWidth="1"/>
    <col min="12042" max="12042" width="6.85546875" style="1" customWidth="1"/>
    <col min="12043" max="12043" width="5.85546875" style="1" customWidth="1"/>
    <col min="12044" max="12044" width="4.42578125" style="1" customWidth="1"/>
    <col min="12045" max="12046" width="3.85546875" style="1" customWidth="1"/>
    <col min="12047" max="12047" width="4" style="1" customWidth="1"/>
    <col min="12048" max="12049" width="3.7109375" style="1" customWidth="1"/>
    <col min="12050" max="12288" width="9.140625" style="1"/>
    <col min="12289" max="12289" width="5.28515625" style="1" customWidth="1"/>
    <col min="12290" max="12290" width="6.28515625" style="1" customWidth="1"/>
    <col min="12291" max="12292" width="5.85546875" style="1" customWidth="1"/>
    <col min="12293" max="12293" width="8.85546875" style="1" customWidth="1"/>
    <col min="12294" max="12294" width="5.7109375" style="1" customWidth="1"/>
    <col min="12295" max="12295" width="6.28515625" style="1" customWidth="1"/>
    <col min="12296" max="12296" width="6.5703125" style="1" customWidth="1"/>
    <col min="12297" max="12297" width="5.7109375" style="1" customWidth="1"/>
    <col min="12298" max="12298" width="6.85546875" style="1" customWidth="1"/>
    <col min="12299" max="12299" width="5.85546875" style="1" customWidth="1"/>
    <col min="12300" max="12300" width="4.42578125" style="1" customWidth="1"/>
    <col min="12301" max="12302" width="3.85546875" style="1" customWidth="1"/>
    <col min="12303" max="12303" width="4" style="1" customWidth="1"/>
    <col min="12304" max="12305" width="3.7109375" style="1" customWidth="1"/>
    <col min="12306" max="12544" width="9.140625" style="1"/>
    <col min="12545" max="12545" width="5.28515625" style="1" customWidth="1"/>
    <col min="12546" max="12546" width="6.28515625" style="1" customWidth="1"/>
    <col min="12547" max="12548" width="5.85546875" style="1" customWidth="1"/>
    <col min="12549" max="12549" width="8.85546875" style="1" customWidth="1"/>
    <col min="12550" max="12550" width="5.7109375" style="1" customWidth="1"/>
    <col min="12551" max="12551" width="6.28515625" style="1" customWidth="1"/>
    <col min="12552" max="12552" width="6.5703125" style="1" customWidth="1"/>
    <col min="12553" max="12553" width="5.7109375" style="1" customWidth="1"/>
    <col min="12554" max="12554" width="6.85546875" style="1" customWidth="1"/>
    <col min="12555" max="12555" width="5.85546875" style="1" customWidth="1"/>
    <col min="12556" max="12556" width="4.42578125" style="1" customWidth="1"/>
    <col min="12557" max="12558" width="3.85546875" style="1" customWidth="1"/>
    <col min="12559" max="12559" width="4" style="1" customWidth="1"/>
    <col min="12560" max="12561" width="3.7109375" style="1" customWidth="1"/>
    <col min="12562" max="12800" width="9.140625" style="1"/>
    <col min="12801" max="12801" width="5.28515625" style="1" customWidth="1"/>
    <col min="12802" max="12802" width="6.28515625" style="1" customWidth="1"/>
    <col min="12803" max="12804" width="5.85546875" style="1" customWidth="1"/>
    <col min="12805" max="12805" width="8.85546875" style="1" customWidth="1"/>
    <col min="12806" max="12806" width="5.7109375" style="1" customWidth="1"/>
    <col min="12807" max="12807" width="6.28515625" style="1" customWidth="1"/>
    <col min="12808" max="12808" width="6.5703125" style="1" customWidth="1"/>
    <col min="12809" max="12809" width="5.7109375" style="1" customWidth="1"/>
    <col min="12810" max="12810" width="6.85546875" style="1" customWidth="1"/>
    <col min="12811" max="12811" width="5.85546875" style="1" customWidth="1"/>
    <col min="12812" max="12812" width="4.42578125" style="1" customWidth="1"/>
    <col min="12813" max="12814" width="3.85546875" style="1" customWidth="1"/>
    <col min="12815" max="12815" width="4" style="1" customWidth="1"/>
    <col min="12816" max="12817" width="3.7109375" style="1" customWidth="1"/>
    <col min="12818" max="13056" width="9.140625" style="1"/>
    <col min="13057" max="13057" width="5.28515625" style="1" customWidth="1"/>
    <col min="13058" max="13058" width="6.28515625" style="1" customWidth="1"/>
    <col min="13059" max="13060" width="5.85546875" style="1" customWidth="1"/>
    <col min="13061" max="13061" width="8.85546875" style="1" customWidth="1"/>
    <col min="13062" max="13062" width="5.7109375" style="1" customWidth="1"/>
    <col min="13063" max="13063" width="6.28515625" style="1" customWidth="1"/>
    <col min="13064" max="13064" width="6.5703125" style="1" customWidth="1"/>
    <col min="13065" max="13065" width="5.7109375" style="1" customWidth="1"/>
    <col min="13066" max="13066" width="6.85546875" style="1" customWidth="1"/>
    <col min="13067" max="13067" width="5.85546875" style="1" customWidth="1"/>
    <col min="13068" max="13068" width="4.42578125" style="1" customWidth="1"/>
    <col min="13069" max="13070" width="3.85546875" style="1" customWidth="1"/>
    <col min="13071" max="13071" width="4" style="1" customWidth="1"/>
    <col min="13072" max="13073" width="3.7109375" style="1" customWidth="1"/>
    <col min="13074" max="13312" width="9.140625" style="1"/>
    <col min="13313" max="13313" width="5.28515625" style="1" customWidth="1"/>
    <col min="13314" max="13314" width="6.28515625" style="1" customWidth="1"/>
    <col min="13315" max="13316" width="5.85546875" style="1" customWidth="1"/>
    <col min="13317" max="13317" width="8.85546875" style="1" customWidth="1"/>
    <col min="13318" max="13318" width="5.7109375" style="1" customWidth="1"/>
    <col min="13319" max="13319" width="6.28515625" style="1" customWidth="1"/>
    <col min="13320" max="13320" width="6.5703125" style="1" customWidth="1"/>
    <col min="13321" max="13321" width="5.7109375" style="1" customWidth="1"/>
    <col min="13322" max="13322" width="6.85546875" style="1" customWidth="1"/>
    <col min="13323" max="13323" width="5.85546875" style="1" customWidth="1"/>
    <col min="13324" max="13324" width="4.42578125" style="1" customWidth="1"/>
    <col min="13325" max="13326" width="3.85546875" style="1" customWidth="1"/>
    <col min="13327" max="13327" width="4" style="1" customWidth="1"/>
    <col min="13328" max="13329" width="3.7109375" style="1" customWidth="1"/>
    <col min="13330" max="13568" width="9.140625" style="1"/>
    <col min="13569" max="13569" width="5.28515625" style="1" customWidth="1"/>
    <col min="13570" max="13570" width="6.28515625" style="1" customWidth="1"/>
    <col min="13571" max="13572" width="5.85546875" style="1" customWidth="1"/>
    <col min="13573" max="13573" width="8.85546875" style="1" customWidth="1"/>
    <col min="13574" max="13574" width="5.7109375" style="1" customWidth="1"/>
    <col min="13575" max="13575" width="6.28515625" style="1" customWidth="1"/>
    <col min="13576" max="13576" width="6.5703125" style="1" customWidth="1"/>
    <col min="13577" max="13577" width="5.7109375" style="1" customWidth="1"/>
    <col min="13578" max="13578" width="6.85546875" style="1" customWidth="1"/>
    <col min="13579" max="13579" width="5.85546875" style="1" customWidth="1"/>
    <col min="13580" max="13580" width="4.42578125" style="1" customWidth="1"/>
    <col min="13581" max="13582" width="3.85546875" style="1" customWidth="1"/>
    <col min="13583" max="13583" width="4" style="1" customWidth="1"/>
    <col min="13584" max="13585" width="3.7109375" style="1" customWidth="1"/>
    <col min="13586" max="13824" width="9.140625" style="1"/>
    <col min="13825" max="13825" width="5.28515625" style="1" customWidth="1"/>
    <col min="13826" max="13826" width="6.28515625" style="1" customWidth="1"/>
    <col min="13827" max="13828" width="5.85546875" style="1" customWidth="1"/>
    <col min="13829" max="13829" width="8.85546875" style="1" customWidth="1"/>
    <col min="13830" max="13830" width="5.7109375" style="1" customWidth="1"/>
    <col min="13831" max="13831" width="6.28515625" style="1" customWidth="1"/>
    <col min="13832" max="13832" width="6.5703125" style="1" customWidth="1"/>
    <col min="13833" max="13833" width="5.7109375" style="1" customWidth="1"/>
    <col min="13834" max="13834" width="6.85546875" style="1" customWidth="1"/>
    <col min="13835" max="13835" width="5.85546875" style="1" customWidth="1"/>
    <col min="13836" max="13836" width="4.42578125" style="1" customWidth="1"/>
    <col min="13837" max="13838" width="3.85546875" style="1" customWidth="1"/>
    <col min="13839" max="13839" width="4" style="1" customWidth="1"/>
    <col min="13840" max="13841" width="3.7109375" style="1" customWidth="1"/>
    <col min="13842" max="14080" width="9.140625" style="1"/>
    <col min="14081" max="14081" width="5.28515625" style="1" customWidth="1"/>
    <col min="14082" max="14082" width="6.28515625" style="1" customWidth="1"/>
    <col min="14083" max="14084" width="5.85546875" style="1" customWidth="1"/>
    <col min="14085" max="14085" width="8.85546875" style="1" customWidth="1"/>
    <col min="14086" max="14086" width="5.7109375" style="1" customWidth="1"/>
    <col min="14087" max="14087" width="6.28515625" style="1" customWidth="1"/>
    <col min="14088" max="14088" width="6.5703125" style="1" customWidth="1"/>
    <col min="14089" max="14089" width="5.7109375" style="1" customWidth="1"/>
    <col min="14090" max="14090" width="6.85546875" style="1" customWidth="1"/>
    <col min="14091" max="14091" width="5.85546875" style="1" customWidth="1"/>
    <col min="14092" max="14092" width="4.42578125" style="1" customWidth="1"/>
    <col min="14093" max="14094" width="3.85546875" style="1" customWidth="1"/>
    <col min="14095" max="14095" width="4" style="1" customWidth="1"/>
    <col min="14096" max="14097" width="3.7109375" style="1" customWidth="1"/>
    <col min="14098" max="14336" width="9.140625" style="1"/>
    <col min="14337" max="14337" width="5.28515625" style="1" customWidth="1"/>
    <col min="14338" max="14338" width="6.28515625" style="1" customWidth="1"/>
    <col min="14339" max="14340" width="5.85546875" style="1" customWidth="1"/>
    <col min="14341" max="14341" width="8.85546875" style="1" customWidth="1"/>
    <col min="14342" max="14342" width="5.7109375" style="1" customWidth="1"/>
    <col min="14343" max="14343" width="6.28515625" style="1" customWidth="1"/>
    <col min="14344" max="14344" width="6.5703125" style="1" customWidth="1"/>
    <col min="14345" max="14345" width="5.7109375" style="1" customWidth="1"/>
    <col min="14346" max="14346" width="6.85546875" style="1" customWidth="1"/>
    <col min="14347" max="14347" width="5.85546875" style="1" customWidth="1"/>
    <col min="14348" max="14348" width="4.42578125" style="1" customWidth="1"/>
    <col min="14349" max="14350" width="3.85546875" style="1" customWidth="1"/>
    <col min="14351" max="14351" width="4" style="1" customWidth="1"/>
    <col min="14352" max="14353" width="3.7109375" style="1" customWidth="1"/>
    <col min="14354" max="14592" width="9.140625" style="1"/>
    <col min="14593" max="14593" width="5.28515625" style="1" customWidth="1"/>
    <col min="14594" max="14594" width="6.28515625" style="1" customWidth="1"/>
    <col min="14595" max="14596" width="5.85546875" style="1" customWidth="1"/>
    <col min="14597" max="14597" width="8.85546875" style="1" customWidth="1"/>
    <col min="14598" max="14598" width="5.7109375" style="1" customWidth="1"/>
    <col min="14599" max="14599" width="6.28515625" style="1" customWidth="1"/>
    <col min="14600" max="14600" width="6.5703125" style="1" customWidth="1"/>
    <col min="14601" max="14601" width="5.7109375" style="1" customWidth="1"/>
    <col min="14602" max="14602" width="6.85546875" style="1" customWidth="1"/>
    <col min="14603" max="14603" width="5.85546875" style="1" customWidth="1"/>
    <col min="14604" max="14604" width="4.42578125" style="1" customWidth="1"/>
    <col min="14605" max="14606" width="3.85546875" style="1" customWidth="1"/>
    <col min="14607" max="14607" width="4" style="1" customWidth="1"/>
    <col min="14608" max="14609" width="3.7109375" style="1" customWidth="1"/>
    <col min="14610" max="14848" width="9.140625" style="1"/>
    <col min="14849" max="14849" width="5.28515625" style="1" customWidth="1"/>
    <col min="14850" max="14850" width="6.28515625" style="1" customWidth="1"/>
    <col min="14851" max="14852" width="5.85546875" style="1" customWidth="1"/>
    <col min="14853" max="14853" width="8.85546875" style="1" customWidth="1"/>
    <col min="14854" max="14854" width="5.7109375" style="1" customWidth="1"/>
    <col min="14855" max="14855" width="6.28515625" style="1" customWidth="1"/>
    <col min="14856" max="14856" width="6.5703125" style="1" customWidth="1"/>
    <col min="14857" max="14857" width="5.7109375" style="1" customWidth="1"/>
    <col min="14858" max="14858" width="6.85546875" style="1" customWidth="1"/>
    <col min="14859" max="14859" width="5.85546875" style="1" customWidth="1"/>
    <col min="14860" max="14860" width="4.42578125" style="1" customWidth="1"/>
    <col min="14861" max="14862" width="3.85546875" style="1" customWidth="1"/>
    <col min="14863" max="14863" width="4" style="1" customWidth="1"/>
    <col min="14864" max="14865" width="3.7109375" style="1" customWidth="1"/>
    <col min="14866" max="15104" width="9.140625" style="1"/>
    <col min="15105" max="15105" width="5.28515625" style="1" customWidth="1"/>
    <col min="15106" max="15106" width="6.28515625" style="1" customWidth="1"/>
    <col min="15107" max="15108" width="5.85546875" style="1" customWidth="1"/>
    <col min="15109" max="15109" width="8.85546875" style="1" customWidth="1"/>
    <col min="15110" max="15110" width="5.7109375" style="1" customWidth="1"/>
    <col min="15111" max="15111" width="6.28515625" style="1" customWidth="1"/>
    <col min="15112" max="15112" width="6.5703125" style="1" customWidth="1"/>
    <col min="15113" max="15113" width="5.7109375" style="1" customWidth="1"/>
    <col min="15114" max="15114" width="6.85546875" style="1" customWidth="1"/>
    <col min="15115" max="15115" width="5.85546875" style="1" customWidth="1"/>
    <col min="15116" max="15116" width="4.42578125" style="1" customWidth="1"/>
    <col min="15117" max="15118" width="3.85546875" style="1" customWidth="1"/>
    <col min="15119" max="15119" width="4" style="1" customWidth="1"/>
    <col min="15120" max="15121" width="3.7109375" style="1" customWidth="1"/>
    <col min="15122" max="15360" width="9.140625" style="1"/>
    <col min="15361" max="15361" width="5.28515625" style="1" customWidth="1"/>
    <col min="15362" max="15362" width="6.28515625" style="1" customWidth="1"/>
    <col min="15363" max="15364" width="5.85546875" style="1" customWidth="1"/>
    <col min="15365" max="15365" width="8.85546875" style="1" customWidth="1"/>
    <col min="15366" max="15366" width="5.7109375" style="1" customWidth="1"/>
    <col min="15367" max="15367" width="6.28515625" style="1" customWidth="1"/>
    <col min="15368" max="15368" width="6.5703125" style="1" customWidth="1"/>
    <col min="15369" max="15369" width="5.7109375" style="1" customWidth="1"/>
    <col min="15370" max="15370" width="6.85546875" style="1" customWidth="1"/>
    <col min="15371" max="15371" width="5.85546875" style="1" customWidth="1"/>
    <col min="15372" max="15372" width="4.42578125" style="1" customWidth="1"/>
    <col min="15373" max="15374" width="3.85546875" style="1" customWidth="1"/>
    <col min="15375" max="15375" width="4" style="1" customWidth="1"/>
    <col min="15376" max="15377" width="3.7109375" style="1" customWidth="1"/>
    <col min="15378" max="15616" width="9.140625" style="1"/>
    <col min="15617" max="15617" width="5.28515625" style="1" customWidth="1"/>
    <col min="15618" max="15618" width="6.28515625" style="1" customWidth="1"/>
    <col min="15619" max="15620" width="5.85546875" style="1" customWidth="1"/>
    <col min="15621" max="15621" width="8.85546875" style="1" customWidth="1"/>
    <col min="15622" max="15622" width="5.7109375" style="1" customWidth="1"/>
    <col min="15623" max="15623" width="6.28515625" style="1" customWidth="1"/>
    <col min="15624" max="15624" width="6.5703125" style="1" customWidth="1"/>
    <col min="15625" max="15625" width="5.7109375" style="1" customWidth="1"/>
    <col min="15626" max="15626" width="6.85546875" style="1" customWidth="1"/>
    <col min="15627" max="15627" width="5.85546875" style="1" customWidth="1"/>
    <col min="15628" max="15628" width="4.42578125" style="1" customWidth="1"/>
    <col min="15629" max="15630" width="3.85546875" style="1" customWidth="1"/>
    <col min="15631" max="15631" width="4" style="1" customWidth="1"/>
    <col min="15632" max="15633" width="3.7109375" style="1" customWidth="1"/>
    <col min="15634" max="15872" width="9.140625" style="1"/>
    <col min="15873" max="15873" width="5.28515625" style="1" customWidth="1"/>
    <col min="15874" max="15874" width="6.28515625" style="1" customWidth="1"/>
    <col min="15875" max="15876" width="5.85546875" style="1" customWidth="1"/>
    <col min="15877" max="15877" width="8.85546875" style="1" customWidth="1"/>
    <col min="15878" max="15878" width="5.7109375" style="1" customWidth="1"/>
    <col min="15879" max="15879" width="6.28515625" style="1" customWidth="1"/>
    <col min="15880" max="15880" width="6.5703125" style="1" customWidth="1"/>
    <col min="15881" max="15881" width="5.7109375" style="1" customWidth="1"/>
    <col min="15882" max="15882" width="6.85546875" style="1" customWidth="1"/>
    <col min="15883" max="15883" width="5.85546875" style="1" customWidth="1"/>
    <col min="15884" max="15884" width="4.42578125" style="1" customWidth="1"/>
    <col min="15885" max="15886" width="3.85546875" style="1" customWidth="1"/>
    <col min="15887" max="15887" width="4" style="1" customWidth="1"/>
    <col min="15888" max="15889" width="3.7109375" style="1" customWidth="1"/>
    <col min="15890" max="16128" width="9.140625" style="1"/>
    <col min="16129" max="16129" width="5.28515625" style="1" customWidth="1"/>
    <col min="16130" max="16130" width="6.28515625" style="1" customWidth="1"/>
    <col min="16131" max="16132" width="5.85546875" style="1" customWidth="1"/>
    <col min="16133" max="16133" width="8.85546875" style="1" customWidth="1"/>
    <col min="16134" max="16134" width="5.7109375" style="1" customWidth="1"/>
    <col min="16135" max="16135" width="6.28515625" style="1" customWidth="1"/>
    <col min="16136" max="16136" width="6.5703125" style="1" customWidth="1"/>
    <col min="16137" max="16137" width="5.7109375" style="1" customWidth="1"/>
    <col min="16138" max="16138" width="6.85546875" style="1" customWidth="1"/>
    <col min="16139" max="16139" width="5.85546875" style="1" customWidth="1"/>
    <col min="16140" max="16140" width="4.42578125" style="1" customWidth="1"/>
    <col min="16141" max="16142" width="3.85546875" style="1" customWidth="1"/>
    <col min="16143" max="16143" width="4" style="1" customWidth="1"/>
    <col min="16144" max="16145" width="3.7109375" style="1" customWidth="1"/>
    <col min="16146" max="16384" width="9.140625" style="1"/>
  </cols>
  <sheetData>
    <row r="1" spans="1:17" ht="20.25" x14ac:dyDescent="0.3">
      <c r="Q1" s="10" t="str">
        <f>IF($D$13="English","Test Report - Hanging scale &lt; 1 t","Test Report - Hängewaage &lt; 1 t")</f>
        <v>Test Report - Hanging scale &lt; 1 t</v>
      </c>
    </row>
    <row r="2" spans="1:17" x14ac:dyDescent="0.2">
      <c r="Q2" s="2"/>
    </row>
    <row r="3" spans="1:17" x14ac:dyDescent="0.2">
      <c r="J3" s="41" t="str">
        <f>IF($D$13="English","Accuracy Class","Genauigkeitsklasse")</f>
        <v>Accuracy Class</v>
      </c>
      <c r="M3" s="1" t="s">
        <v>26</v>
      </c>
      <c r="O3" s="2"/>
      <c r="P3" s="3"/>
      <c r="Q3" s="2"/>
    </row>
    <row r="4" spans="1:17" x14ac:dyDescent="0.2">
      <c r="D4" s="3"/>
      <c r="E4" s="3"/>
      <c r="F4" s="3"/>
      <c r="P4" s="4"/>
    </row>
    <row r="5" spans="1:17" ht="12.75" x14ac:dyDescent="0.2">
      <c r="A5" s="3"/>
      <c r="K5" s="11" t="str">
        <f>IF($D$13="English","Test Date:","Testdatum")</f>
        <v>Test Date:</v>
      </c>
      <c r="L5" s="393"/>
      <c r="M5" s="394"/>
      <c r="N5" s="394"/>
      <c r="O5" s="394"/>
      <c r="P5" s="394"/>
      <c r="Q5" s="395"/>
    </row>
    <row r="6" spans="1:17" ht="12.75" x14ac:dyDescent="0.2">
      <c r="C6" s="11" t="str">
        <f>IF($D$13="English","Part No.:","Modell Nr.")</f>
        <v>Part No.:</v>
      </c>
      <c r="D6" s="396"/>
      <c r="E6" s="397"/>
      <c r="F6" s="397"/>
      <c r="G6" s="397"/>
      <c r="H6" s="398"/>
      <c r="I6" s="5"/>
      <c r="J6" s="5"/>
      <c r="K6" s="11" t="str">
        <f>IF($D$13="English","Test Officer:","RVO")</f>
        <v>Test Officer:</v>
      </c>
      <c r="L6" s="399"/>
      <c r="M6" s="400"/>
      <c r="N6" s="400"/>
      <c r="O6" s="400"/>
      <c r="P6" s="400"/>
      <c r="Q6" s="401"/>
    </row>
    <row r="7" spans="1:17" ht="12.75" x14ac:dyDescent="0.2">
      <c r="C7" s="4"/>
      <c r="D7" s="643"/>
      <c r="E7" s="644"/>
      <c r="G7" s="5"/>
      <c r="H7" s="5"/>
      <c r="I7" s="5"/>
      <c r="J7" s="5"/>
      <c r="K7" s="11" t="str">
        <f>IF($D$13="English","Scale No.","Waagen S/N.")</f>
        <v>Scale No.</v>
      </c>
      <c r="L7" s="407"/>
      <c r="M7" s="408"/>
      <c r="N7" s="408"/>
      <c r="O7" s="408"/>
      <c r="P7" s="408"/>
      <c r="Q7" s="409"/>
    </row>
    <row r="8" spans="1:17" ht="12.75" x14ac:dyDescent="0.2">
      <c r="C8" s="4" t="s">
        <v>15</v>
      </c>
      <c r="D8" s="702"/>
      <c r="E8" s="411"/>
      <c r="F8" s="1" t="s">
        <v>10</v>
      </c>
      <c r="G8" s="5"/>
      <c r="H8" s="5"/>
      <c r="I8" s="5"/>
      <c r="J8" s="5"/>
      <c r="K8" s="11" t="str">
        <f>IF($D$13="English","Indicator S/N","Wägeelektronik S/N")</f>
        <v>Indicator S/N</v>
      </c>
      <c r="L8" s="399"/>
      <c r="M8" s="400"/>
      <c r="N8" s="400"/>
      <c r="O8" s="400"/>
      <c r="P8" s="400"/>
      <c r="Q8" s="401"/>
    </row>
    <row r="9" spans="1:17" ht="12.75" x14ac:dyDescent="0.2">
      <c r="C9" s="4" t="s">
        <v>19</v>
      </c>
      <c r="D9" s="701"/>
      <c r="E9" s="417"/>
      <c r="F9" s="1" t="s">
        <v>10</v>
      </c>
      <c r="K9" s="11" t="str">
        <f>IF($D$13="English","TAC(Type Approval Certificate) Indicator","Bauartzulassung Wägeelektronik")</f>
        <v>TAC(Type Approval Certificate) Indicator</v>
      </c>
      <c r="L9" s="399"/>
      <c r="M9" s="400"/>
      <c r="N9" s="400"/>
      <c r="O9" s="400"/>
      <c r="P9" s="400"/>
      <c r="Q9" s="401"/>
    </row>
    <row r="10" spans="1:17" ht="12.75" x14ac:dyDescent="0.2">
      <c r="C10" s="4"/>
      <c r="D10" s="325"/>
      <c r="E10" s="28"/>
      <c r="K10" s="11" t="str">
        <f>IF($D$13="English","Firmware type and version:","Wägeelektronik Programm und Version")</f>
        <v>Firmware type and version:</v>
      </c>
      <c r="L10" s="399"/>
      <c r="M10" s="400"/>
      <c r="N10" s="400"/>
      <c r="O10" s="400"/>
      <c r="P10" s="400"/>
      <c r="Q10" s="401"/>
    </row>
    <row r="11" spans="1:17" ht="12" customHeight="1" x14ac:dyDescent="0.2">
      <c r="C11" s="4"/>
      <c r="J11" s="13"/>
      <c r="K11" s="13"/>
      <c r="M11" s="326" t="str">
        <f>IF($D$13="English","Test Weight Calibrations Current?","Standardgewichte kalibriert?")</f>
        <v>Test Weight Calibrations Current?</v>
      </c>
      <c r="N11" s="29"/>
    </row>
    <row r="12" spans="1:17" ht="12" customHeight="1" x14ac:dyDescent="0.2">
      <c r="I12" s="318"/>
      <c r="J12" s="318"/>
      <c r="K12" s="11" t="str">
        <f>IF($D$13="English","Set-No. of Standard-Weights in use","Set-Nr. der Standardgewichte")</f>
        <v>Set-No. of Standard-Weights in use</v>
      </c>
      <c r="L12" s="418"/>
      <c r="M12" s="419"/>
      <c r="N12" s="419"/>
      <c r="O12" s="419"/>
      <c r="P12" s="419"/>
      <c r="Q12" s="420"/>
    </row>
    <row r="13" spans="1:17" ht="12" customHeight="1" x14ac:dyDescent="0.2">
      <c r="A13" s="39" t="s">
        <v>80</v>
      </c>
      <c r="D13" s="219" t="s">
        <v>53</v>
      </c>
      <c r="G13" s="34"/>
      <c r="I13" s="318"/>
      <c r="J13" s="318"/>
      <c r="K13" s="318"/>
      <c r="L13" s="421"/>
      <c r="M13" s="422"/>
      <c r="N13" s="422"/>
      <c r="O13" s="422"/>
      <c r="P13" s="422"/>
      <c r="Q13" s="423"/>
    </row>
    <row r="14" spans="1:17" ht="12" customHeight="1" x14ac:dyDescent="0.2">
      <c r="A14" s="39"/>
      <c r="D14" s="38"/>
      <c r="G14" s="34"/>
      <c r="I14" s="318"/>
      <c r="J14" s="318"/>
      <c r="K14" s="11" t="str">
        <f>IF($D$13="English","Set-No. Small Weights in use","Set-Nr. der kleinen Gewichte")</f>
        <v>Set-No. Small Weights in use</v>
      </c>
      <c r="L14" s="418"/>
      <c r="M14" s="419"/>
      <c r="N14" s="419"/>
      <c r="O14" s="419"/>
      <c r="P14" s="419"/>
      <c r="Q14" s="420"/>
    </row>
    <row r="15" spans="1:17" ht="12" customHeight="1" x14ac:dyDescent="0.2">
      <c r="A15" s="39"/>
      <c r="D15" s="38"/>
      <c r="G15" s="34"/>
      <c r="I15" s="318"/>
      <c r="J15" s="318"/>
      <c r="L15" s="421"/>
      <c r="M15" s="422"/>
      <c r="N15" s="422"/>
      <c r="O15" s="422"/>
      <c r="P15" s="422"/>
      <c r="Q15" s="423"/>
    </row>
    <row r="16" spans="1:17" ht="17.25" customHeight="1" x14ac:dyDescent="0.2">
      <c r="A16" s="40" t="str">
        <f>IF($D$13="English","Load Cell","Wägezelle")</f>
        <v>Load Cell</v>
      </c>
      <c r="C16" s="41" t="str">
        <f>IF($D$13="English","Manufacturer","Hersteller")</f>
        <v>Manufacturer</v>
      </c>
      <c r="D16" s="4"/>
      <c r="E16" s="437"/>
      <c r="F16" s="438"/>
      <c r="G16" s="438"/>
      <c r="H16" s="439"/>
      <c r="I16" s="1" t="s">
        <v>22</v>
      </c>
      <c r="J16" s="412"/>
      <c r="K16" s="439"/>
      <c r="L16" s="41" t="str">
        <f>IF($D$13="English","Total number:","Gesamtanzahl:")</f>
        <v>Total number:</v>
      </c>
      <c r="M16" s="13"/>
      <c r="N16" s="13"/>
      <c r="P16" s="616"/>
      <c r="Q16" s="617"/>
    </row>
    <row r="17" spans="1:26" ht="12" customHeight="1" x14ac:dyDescent="0.2">
      <c r="G17" s="13"/>
      <c r="H17" s="16"/>
      <c r="I17" s="16"/>
      <c r="J17" s="15"/>
    </row>
    <row r="18" spans="1:26" ht="12" customHeight="1" x14ac:dyDescent="0.2">
      <c r="A18" s="94" t="str">
        <f>IF($D$13="English","1. Repeatability Test (indicator in hi-res mode):","1. Prüfung der Wiederholbarkeit (Indikator in Hi-Res-Modus):")</f>
        <v>1. Repeatability Test (indicator in hi-res mode):</v>
      </c>
      <c r="B18" s="76"/>
      <c r="C18" s="77"/>
      <c r="D18" s="95"/>
      <c r="E18" s="96"/>
      <c r="F18" s="76"/>
      <c r="G18" s="76"/>
      <c r="H18" s="76"/>
      <c r="I18" s="76" t="str">
        <f>IF($D$13="English","accordance to EN45501-2015, A.4.10","gemäß EN45501-2015, A.4.10")</f>
        <v>accordance to EN45501-2015, A.4.10</v>
      </c>
      <c r="J18" s="98"/>
      <c r="K18" s="99"/>
      <c r="L18" s="99"/>
      <c r="M18" s="99"/>
      <c r="N18" s="76"/>
      <c r="O18" s="76"/>
      <c r="P18" s="76"/>
      <c r="Q18" s="76"/>
    </row>
    <row r="19" spans="1:26" ht="12" customHeight="1" x14ac:dyDescent="0.2">
      <c r="A19" s="98" t="str">
        <f>IF($D$13="English","* The zero tracking device may be in operation for the repeatability test.","* Die Nullnachführung darf bei der Prüfung der Wiederholbarkeit eingeschaltet sein")</f>
        <v>* The zero tracking device may be in operation for the repeatability test.</v>
      </c>
      <c r="B19" s="76"/>
      <c r="C19" s="77"/>
      <c r="D19" s="95"/>
      <c r="E19" s="96"/>
      <c r="F19" s="76"/>
      <c r="G19" s="76"/>
      <c r="H19" s="76"/>
      <c r="I19" s="76"/>
      <c r="J19" s="76"/>
      <c r="K19" s="99"/>
      <c r="L19" s="99"/>
      <c r="M19" s="99"/>
      <c r="N19" s="76"/>
      <c r="O19" s="76"/>
      <c r="P19" s="76"/>
      <c r="Q19" s="76"/>
    </row>
    <row r="20" spans="1:26" ht="12.75" customHeight="1" x14ac:dyDescent="0.2">
      <c r="A20" s="414" t="str">
        <f>IF($D$13="English","load must be about","ungefähre Last")</f>
        <v>load must be about</v>
      </c>
      <c r="B20" s="699"/>
      <c r="C20" s="700"/>
      <c r="D20" s="390" t="s">
        <v>0</v>
      </c>
      <c r="E20" s="425"/>
      <c r="F20" s="391"/>
      <c r="G20" s="390" t="s">
        <v>7</v>
      </c>
      <c r="H20" s="391"/>
      <c r="I20" s="390" t="s">
        <v>8</v>
      </c>
      <c r="J20" s="391"/>
      <c r="K20" s="390" t="s">
        <v>1</v>
      </c>
      <c r="L20" s="391"/>
      <c r="M20" s="102" t="s">
        <v>9</v>
      </c>
      <c r="N20" s="104"/>
      <c r="O20" s="104"/>
      <c r="P20" s="76"/>
      <c r="Q20" s="76"/>
      <c r="R20" s="327"/>
      <c r="S20" s="8"/>
      <c r="T20" s="16"/>
      <c r="U20" s="318"/>
      <c r="V20" s="318"/>
      <c r="W20" s="318"/>
      <c r="X20" s="318"/>
      <c r="Y20" s="318"/>
      <c r="Z20" s="318"/>
    </row>
    <row r="21" spans="1:26" ht="12" customHeight="1" x14ac:dyDescent="0.2">
      <c r="A21" s="102" t="s">
        <v>3</v>
      </c>
      <c r="B21" s="425" t="s">
        <v>2</v>
      </c>
      <c r="C21" s="426"/>
      <c r="D21" s="102" t="s">
        <v>3</v>
      </c>
      <c r="E21" s="425" t="s">
        <v>2</v>
      </c>
      <c r="F21" s="426"/>
      <c r="G21" s="390" t="s">
        <v>2</v>
      </c>
      <c r="H21" s="391"/>
      <c r="I21" s="390" t="s">
        <v>2</v>
      </c>
      <c r="J21" s="425"/>
      <c r="K21" s="102" t="s">
        <v>2</v>
      </c>
      <c r="L21" s="307" t="s">
        <v>3</v>
      </c>
      <c r="M21" s="102" t="s">
        <v>16</v>
      </c>
      <c r="N21" s="104"/>
      <c r="O21" s="104"/>
      <c r="P21" s="76"/>
      <c r="Q21" s="76"/>
      <c r="S21" s="8"/>
      <c r="T21" s="16"/>
      <c r="U21" s="318"/>
      <c r="V21" s="318"/>
      <c r="W21" s="318"/>
      <c r="X21" s="318"/>
      <c r="Y21" s="318"/>
      <c r="Z21" s="318"/>
    </row>
    <row r="22" spans="1:26" ht="12" customHeight="1" x14ac:dyDescent="0.2">
      <c r="A22" s="105" t="str">
        <f>IF($D$9=0," ",$D$8/$D$9*0.8)</f>
        <v xml:space="preserve"> </v>
      </c>
      <c r="B22" s="696">
        <f>$D$8*0.8</f>
        <v>0</v>
      </c>
      <c r="C22" s="697"/>
      <c r="D22" s="106" t="str">
        <f>IF($D$9=0," ",E22/$D$9)</f>
        <v xml:space="preserve"> </v>
      </c>
      <c r="E22" s="698"/>
      <c r="F22" s="432"/>
      <c r="G22" s="698"/>
      <c r="H22" s="432"/>
      <c r="I22" s="634" t="str">
        <f>IF(G22=0," ",ABS(G22-E22))</f>
        <v xml:space="preserve"> </v>
      </c>
      <c r="J22" s="466"/>
      <c r="K22" s="107">
        <f>L22*$D$9</f>
        <v>0</v>
      </c>
      <c r="L22" s="108">
        <f>IF(D22=" ",0,IF(D22&lt;=500,0.5,(IF(D22&lt;=2000,1,IF(D22&gt;2000,1.5," ")))))</f>
        <v>0</v>
      </c>
      <c r="M22" s="109" t="str">
        <f>IF(I22&lt;=K22,"Y","N")</f>
        <v>N</v>
      </c>
      <c r="N22" s="76"/>
      <c r="O22" s="76"/>
      <c r="P22" s="76"/>
      <c r="Q22" s="76"/>
    </row>
    <row r="23" spans="1:26" ht="12" customHeight="1" x14ac:dyDescent="0.2">
      <c r="A23" s="105" t="str">
        <f>IF($D$9=0," ",$D$8/$D$9*0.8)</f>
        <v xml:space="preserve"> </v>
      </c>
      <c r="B23" s="696">
        <f>$D$8*0.8</f>
        <v>0</v>
      </c>
      <c r="C23" s="697"/>
      <c r="D23" s="106" t="str">
        <f>IF($D$9=0," ",E23/$D$9)</f>
        <v xml:space="preserve"> </v>
      </c>
      <c r="E23" s="457">
        <f>E22</f>
        <v>0</v>
      </c>
      <c r="F23" s="458"/>
      <c r="G23" s="698"/>
      <c r="H23" s="432"/>
      <c r="I23" s="634" t="str">
        <f>IF(G23=0," ",ABS(G23-E23))</f>
        <v xml:space="preserve"> </v>
      </c>
      <c r="J23" s="466"/>
      <c r="K23" s="107">
        <f>L23*$D$9</f>
        <v>0</v>
      </c>
      <c r="L23" s="108">
        <f>IF(D23=" ",0,IF(D23&lt;=500,0.5,(IF(D23&lt;=2000,1,IF(D23&gt;2000,1.5," ")))))</f>
        <v>0</v>
      </c>
      <c r="M23" s="109" t="str">
        <f>IF(I23&lt;=K23,"Y","N")</f>
        <v>N</v>
      </c>
      <c r="N23" s="76"/>
      <c r="O23" s="76"/>
      <c r="P23" s="76"/>
      <c r="Q23" s="76"/>
    </row>
    <row r="24" spans="1:26" ht="12" customHeight="1" x14ac:dyDescent="0.2">
      <c r="A24" s="105" t="str">
        <f>IF($D$9=0," ",$D$8/$D$9*0.8)</f>
        <v xml:space="preserve"> </v>
      </c>
      <c r="B24" s="696">
        <f>$D$8*0.8</f>
        <v>0</v>
      </c>
      <c r="C24" s="697"/>
      <c r="D24" s="106" t="str">
        <f>IF($D$9=0," ",E24/$D$9)</f>
        <v xml:space="preserve"> </v>
      </c>
      <c r="E24" s="457">
        <f>E22</f>
        <v>0</v>
      </c>
      <c r="F24" s="458"/>
      <c r="G24" s="698"/>
      <c r="H24" s="432"/>
      <c r="I24" s="634" t="str">
        <f>IF(G24=0," ",ABS(G24-E24))</f>
        <v xml:space="preserve"> </v>
      </c>
      <c r="J24" s="466"/>
      <c r="K24" s="107">
        <f>L24*$D$9</f>
        <v>0</v>
      </c>
      <c r="L24" s="108">
        <f>IF(D24=" ",0,IF(D24&lt;=500,0.5,(IF(D24&lt;=2000,1,IF(D24&gt;2000,1.5," ")))))</f>
        <v>0</v>
      </c>
      <c r="M24" s="109" t="str">
        <f>IF(I24&lt;=K24,"Y","N")</f>
        <v>N</v>
      </c>
      <c r="N24" s="76"/>
      <c r="O24" s="76"/>
      <c r="P24" s="76"/>
      <c r="Q24" s="76"/>
    </row>
    <row r="25" spans="1:26" ht="12" customHeight="1" x14ac:dyDescent="0.2">
      <c r="A25" s="288"/>
      <c r="B25" s="328"/>
      <c r="C25" s="329"/>
      <c r="D25" s="87"/>
      <c r="E25" s="330"/>
      <c r="F25" s="331"/>
      <c r="G25" s="390" t="s">
        <v>102</v>
      </c>
      <c r="H25" s="391"/>
      <c r="I25" s="634">
        <f>IF(G22=0,0,ROUND((MAX(G22:H24)-MIN(G22:H24)),4))</f>
        <v>0</v>
      </c>
      <c r="J25" s="466"/>
      <c r="K25" s="107">
        <f>L25*$D$9</f>
        <v>0</v>
      </c>
      <c r="L25" s="108">
        <f>IF(OR(D22=" ",D23=" ",D24=" "),0,IF(AND(D22&lt;=500,D23&lt;=500,D24&lt;=500),0.5,(IF(AND(D22&lt;=2000,D23&lt;=2000,D24&lt;=2000),1,IF(AND(D22&gt;2000,D23&gt;2000,D24&gt;2000),1.5," ")))))</f>
        <v>0</v>
      </c>
      <c r="M25" s="109" t="str">
        <f>IF(I25&lt;=K25,"Y","N")</f>
        <v>Y</v>
      </c>
      <c r="N25" s="76"/>
      <c r="O25" s="76"/>
      <c r="P25" s="76"/>
      <c r="Q25" s="76"/>
    </row>
    <row r="26" spans="1:26" ht="12" customHeight="1" x14ac:dyDescent="0.2">
      <c r="A26" s="76"/>
      <c r="B26" s="76"/>
      <c r="C26" s="76"/>
      <c r="D26" s="76"/>
      <c r="E26" s="76"/>
      <c r="F26" s="76"/>
      <c r="G26" s="76"/>
      <c r="H26" s="76"/>
      <c r="I26" s="76"/>
      <c r="J26" s="392" t="str">
        <f>IF($D$13="English","Test passed?","Test bestanden?")</f>
        <v>Test passed?</v>
      </c>
      <c r="K26" s="388"/>
      <c r="L26" s="389"/>
      <c r="M26" s="109" t="str">
        <f>IF(AND(M22="Y",M23="Y",M24="Y",M25="Y"),"Y","N")</f>
        <v>N</v>
      </c>
      <c r="N26" s="76"/>
      <c r="O26" s="76"/>
      <c r="P26" s="76"/>
      <c r="Q26" s="76"/>
    </row>
    <row r="27" spans="1:26" ht="12" customHeight="1" x14ac:dyDescent="0.2">
      <c r="A27" s="76"/>
      <c r="B27" s="76"/>
      <c r="C27" s="76"/>
      <c r="D27" s="76"/>
      <c r="E27" s="76"/>
      <c r="F27" s="76"/>
      <c r="G27" s="76"/>
      <c r="H27" s="76"/>
      <c r="I27" s="76"/>
      <c r="J27" s="99"/>
      <c r="K27" s="114"/>
      <c r="L27" s="114"/>
      <c r="M27" s="115"/>
      <c r="N27" s="76"/>
      <c r="O27" s="76"/>
      <c r="P27" s="76"/>
      <c r="Q27" s="76"/>
    </row>
    <row r="28" spans="1:26" ht="15.75" customHeight="1" x14ac:dyDescent="0.2">
      <c r="A28" s="94" t="str">
        <f>IF($D$13="English","2.  Accuracy of Zero Device (hi-res mode: off):","2.  Prüfung der Genauigkeit der Nullstellung (Hi-Res-Modus aus):")</f>
        <v>2.  Accuracy of Zero Device (hi-res mode: off):</v>
      </c>
      <c r="B28" s="76"/>
      <c r="C28" s="76"/>
      <c r="D28" s="76"/>
      <c r="E28" s="76"/>
      <c r="F28" s="76"/>
      <c r="G28" s="76"/>
      <c r="H28" s="76"/>
      <c r="I28" s="76" t="str">
        <f>IF($D$13="English","accordance to EN45501-2015, A.4.2.3","gemäß EN45501-2015, A.4.2.3")</f>
        <v>accordance to EN45501-2015, A.4.2.3</v>
      </c>
      <c r="J28" s="98"/>
      <c r="K28" s="76"/>
      <c r="L28" s="116"/>
      <c r="M28" s="76"/>
      <c r="N28" s="76"/>
      <c r="O28" s="76"/>
      <c r="P28" s="76"/>
      <c r="Q28" s="76"/>
    </row>
    <row r="29" spans="1:26" ht="12.75" x14ac:dyDescent="0.2">
      <c r="A29" s="450" t="s">
        <v>85</v>
      </c>
      <c r="B29" s="451"/>
      <c r="C29" s="451"/>
      <c r="D29" s="426"/>
      <c r="E29" s="450" t="s">
        <v>82</v>
      </c>
      <c r="F29" s="451"/>
      <c r="G29" s="426"/>
      <c r="H29" s="450" t="s">
        <v>1</v>
      </c>
      <c r="I29" s="498"/>
      <c r="J29" s="102" t="s">
        <v>9</v>
      </c>
      <c r="K29" s="119"/>
      <c r="L29" s="76"/>
      <c r="M29" s="76"/>
      <c r="N29" s="76"/>
      <c r="O29" s="76"/>
      <c r="P29" s="76"/>
      <c r="Q29" s="76"/>
    </row>
    <row r="30" spans="1:26" ht="12.75" customHeight="1" x14ac:dyDescent="0.2">
      <c r="A30" s="450" t="s">
        <v>2</v>
      </c>
      <c r="B30" s="451"/>
      <c r="C30" s="451"/>
      <c r="D30" s="426"/>
      <c r="E30" s="450" t="s">
        <v>2</v>
      </c>
      <c r="F30" s="451"/>
      <c r="G30" s="426"/>
      <c r="H30" s="315" t="s">
        <v>2</v>
      </c>
      <c r="I30" s="316" t="s">
        <v>3</v>
      </c>
      <c r="J30" s="102" t="s">
        <v>16</v>
      </c>
      <c r="K30" s="119"/>
      <c r="L30" s="76"/>
      <c r="M30" s="76"/>
      <c r="N30" s="76"/>
      <c r="O30" s="76"/>
      <c r="P30" s="76"/>
      <c r="Q30" s="76"/>
    </row>
    <row r="31" spans="1:26" ht="12.75" x14ac:dyDescent="0.2">
      <c r="A31" s="453"/>
      <c r="B31" s="454"/>
      <c r="C31" s="455"/>
      <c r="D31" s="456"/>
      <c r="E31" s="634">
        <f>0.5*$D$9-$A$31</f>
        <v>0</v>
      </c>
      <c r="F31" s="641"/>
      <c r="G31" s="642"/>
      <c r="H31" s="121">
        <f>I31*$D$9</f>
        <v>0</v>
      </c>
      <c r="I31" s="314">
        <v>0.25</v>
      </c>
      <c r="J31" s="109" t="str">
        <f>IF(D31=" ","N",IF(H31&gt;=ABS($E31),"Y","N"))</f>
        <v>Y</v>
      </c>
      <c r="K31" s="123"/>
      <c r="L31" s="124"/>
      <c r="M31" s="124"/>
      <c r="N31" s="124"/>
      <c r="O31" s="124"/>
      <c r="P31" s="124"/>
      <c r="Q31" s="124"/>
    </row>
    <row r="32" spans="1:26" ht="12.75" x14ac:dyDescent="0.2">
      <c r="A32" s="125"/>
      <c r="B32" s="126"/>
      <c r="C32" s="76"/>
      <c r="D32" s="76"/>
      <c r="E32" s="76"/>
      <c r="F32" s="76"/>
      <c r="G32" s="76"/>
      <c r="H32" s="76"/>
      <c r="I32" s="77" t="str">
        <f>IF($D$13="English","Test passed?","Test bestanden?")</f>
        <v>Test passed?</v>
      </c>
      <c r="J32" s="127" t="str">
        <f>IF(J31="Y","Y","N")</f>
        <v>Y</v>
      </c>
      <c r="K32" s="76"/>
      <c r="L32" s="124"/>
      <c r="M32" s="124"/>
      <c r="N32" s="124"/>
      <c r="O32" s="124"/>
      <c r="P32" s="124"/>
      <c r="Q32" s="124"/>
    </row>
    <row r="33" spans="1:17" ht="12.75" x14ac:dyDescent="0.2">
      <c r="A33" s="125"/>
      <c r="B33" s="76"/>
      <c r="C33" s="76"/>
      <c r="D33" s="76"/>
      <c r="E33" s="76"/>
      <c r="F33" s="76"/>
      <c r="G33" s="76"/>
      <c r="H33" s="76"/>
      <c r="I33" s="76"/>
      <c r="J33" s="76"/>
      <c r="K33" s="76"/>
      <c r="L33" s="116"/>
      <c r="M33" s="76"/>
      <c r="N33" s="129"/>
      <c r="O33" s="124"/>
      <c r="P33" s="124"/>
      <c r="Q33" s="124"/>
    </row>
    <row r="34" spans="1:17" ht="12" customHeight="1" x14ac:dyDescent="0.2">
      <c r="A34" s="94" t="str">
        <f>IF($D$13="English","3.  Accuracy of Tare Device  (hi-res mode: off):","3.  Genauigkeit der Tarierung  (Hi-Res-Modus: aus):")</f>
        <v>3.  Accuracy of Tare Device  (hi-res mode: off):</v>
      </c>
      <c r="B34" s="78"/>
      <c r="C34" s="135"/>
      <c r="D34" s="76"/>
      <c r="E34" s="76"/>
      <c r="F34" s="76"/>
      <c r="G34" s="76" t="str">
        <f>IF($D$13="English","accordance to EN45501-2015, A.4.6.2","gemäß EN45501-2015, A.4.6.2")</f>
        <v>accordance to EN45501-2015, A.4.6.2</v>
      </c>
      <c r="H34" s="76"/>
      <c r="I34" s="114"/>
      <c r="J34" s="132"/>
      <c r="K34" s="76"/>
      <c r="L34" s="76"/>
      <c r="M34" s="133" t="s">
        <v>83</v>
      </c>
      <c r="N34" s="124"/>
      <c r="O34" s="320"/>
      <c r="P34" s="124"/>
      <c r="Q34" s="124"/>
    </row>
    <row r="35" spans="1:17" ht="12.75" x14ac:dyDescent="0.2">
      <c r="A35" s="76"/>
      <c r="B35" s="78"/>
      <c r="C35" s="135"/>
      <c r="D35" s="76"/>
      <c r="E35" s="76"/>
      <c r="F35" s="76"/>
      <c r="G35" s="99"/>
      <c r="H35" s="98"/>
      <c r="J35" s="132"/>
      <c r="K35" s="76"/>
      <c r="L35" s="76"/>
      <c r="M35" s="76"/>
      <c r="N35" s="76"/>
      <c r="O35" s="76"/>
      <c r="P35" s="76"/>
      <c r="Q35" s="76"/>
    </row>
    <row r="36" spans="1:17" ht="12.75" x14ac:dyDescent="0.2">
      <c r="A36" s="450" t="s">
        <v>85</v>
      </c>
      <c r="B36" s="451"/>
      <c r="C36" s="451"/>
      <c r="D36" s="426"/>
      <c r="E36" s="450" t="s">
        <v>86</v>
      </c>
      <c r="F36" s="451"/>
      <c r="G36" s="426"/>
      <c r="H36" s="450" t="s">
        <v>1</v>
      </c>
      <c r="I36" s="498"/>
      <c r="J36" s="102" t="s">
        <v>9</v>
      </c>
      <c r="K36" s="76"/>
      <c r="L36" s="76"/>
      <c r="M36" s="76"/>
      <c r="N36" s="76"/>
      <c r="O36" s="76"/>
      <c r="P36" s="76"/>
      <c r="Q36" s="76"/>
    </row>
    <row r="37" spans="1:17" ht="12.75" x14ac:dyDescent="0.2">
      <c r="A37" s="450" t="s">
        <v>2</v>
      </c>
      <c r="B37" s="451"/>
      <c r="C37" s="451"/>
      <c r="D37" s="426"/>
      <c r="E37" s="450" t="s">
        <v>2</v>
      </c>
      <c r="F37" s="451"/>
      <c r="G37" s="426"/>
      <c r="H37" s="315" t="s">
        <v>2</v>
      </c>
      <c r="I37" s="316" t="s">
        <v>3</v>
      </c>
      <c r="J37" s="102" t="s">
        <v>16</v>
      </c>
      <c r="K37" s="76"/>
      <c r="L37" s="76"/>
      <c r="M37" s="76"/>
      <c r="N37" s="76"/>
      <c r="O37" s="76"/>
      <c r="P37" s="76"/>
      <c r="Q37" s="76"/>
    </row>
    <row r="38" spans="1:17" ht="12.75" x14ac:dyDescent="0.2">
      <c r="A38" s="453"/>
      <c r="B38" s="454"/>
      <c r="C38" s="455"/>
      <c r="D38" s="456"/>
      <c r="E38" s="634" t="str">
        <f>IF(A38=0," ",0.5*$D$9-$A$38)</f>
        <v xml:space="preserve"> </v>
      </c>
      <c r="F38" s="641"/>
      <c r="G38" s="642"/>
      <c r="H38" s="121">
        <f>I38*$D$9</f>
        <v>0</v>
      </c>
      <c r="I38" s="314">
        <v>0.25</v>
      </c>
      <c r="J38" s="109" t="str">
        <f>IF(A38=0," ",IF(H38&gt;=ABS($E38),"Y","N"))</f>
        <v xml:space="preserve"> </v>
      </c>
      <c r="K38" s="76"/>
      <c r="L38" s="76"/>
      <c r="M38" s="76"/>
      <c r="N38" s="76"/>
      <c r="O38" s="76"/>
      <c r="P38" s="76"/>
      <c r="Q38" s="76"/>
    </row>
    <row r="39" spans="1:17" ht="12.75" x14ac:dyDescent="0.2">
      <c r="A39" s="125"/>
      <c r="B39" s="126"/>
      <c r="C39" s="76"/>
      <c r="D39" s="76"/>
      <c r="E39" s="76"/>
      <c r="F39" s="76"/>
      <c r="G39" s="76"/>
      <c r="H39" s="76"/>
      <c r="I39" s="77" t="str">
        <f>IF($D$13="English","Test passed?","Test bestanden?")</f>
        <v>Test passed?</v>
      </c>
      <c r="J39" s="127" t="str">
        <f>IF(J38="Y","Y","N")</f>
        <v>N</v>
      </c>
      <c r="K39" s="76"/>
      <c r="L39" s="76"/>
      <c r="M39" s="76"/>
      <c r="N39" s="76"/>
      <c r="O39" s="76"/>
      <c r="P39" s="76"/>
      <c r="Q39" s="76"/>
    </row>
    <row r="40" spans="1:17" ht="12" customHeight="1" x14ac:dyDescent="0.2">
      <c r="A40" s="76"/>
      <c r="B40" s="76"/>
      <c r="C40" s="76"/>
      <c r="D40" s="76"/>
      <c r="E40" s="76"/>
      <c r="F40" s="76"/>
      <c r="G40" s="99"/>
      <c r="H40" s="114"/>
      <c r="I40" s="114"/>
      <c r="J40" s="136"/>
      <c r="K40" s="76"/>
      <c r="L40" s="76"/>
      <c r="M40" s="76"/>
      <c r="N40" s="76"/>
      <c r="O40" s="76"/>
      <c r="P40" s="76"/>
      <c r="Q40" s="76"/>
    </row>
    <row r="41" spans="1:17" ht="12" customHeight="1" x14ac:dyDescent="0.2">
      <c r="A41" s="622" t="str">
        <f>IF($D$13="English","4.  Weighing / Linearity Test (Indicator in hi-res mode):","4. Prüfung der Richtigkeit mit Normallast (Indikator in Hi-Res-Modus):")</f>
        <v>4.  Weighing / Linearity Test (Indicator in hi-res mode):</v>
      </c>
      <c r="B41" s="623"/>
      <c r="C41" s="623"/>
      <c r="D41" s="623"/>
      <c r="E41" s="623"/>
      <c r="F41" s="623"/>
      <c r="G41" s="623"/>
      <c r="H41" s="623"/>
      <c r="I41" s="76"/>
      <c r="J41" s="137"/>
      <c r="K41" s="76"/>
      <c r="L41" s="76"/>
      <c r="M41" s="99"/>
      <c r="N41" s="76"/>
      <c r="O41" s="76"/>
      <c r="P41" s="76"/>
      <c r="Q41" s="76"/>
    </row>
    <row r="42" spans="1:17" ht="12" customHeight="1" x14ac:dyDescent="0.2">
      <c r="A42" s="624"/>
      <c r="B42" s="624"/>
      <c r="C42" s="624"/>
      <c r="D42" s="624"/>
      <c r="E42" s="624"/>
      <c r="F42" s="624"/>
      <c r="G42" s="624"/>
      <c r="H42" s="624"/>
      <c r="I42" s="76" t="str">
        <f>IF($D$13="English","accordance to EN45501-2015, A.4.4.1","gemäß EN45501-2015, A.4.4.1")</f>
        <v>accordance to EN45501-2015, A.4.4.1</v>
      </c>
      <c r="J42" s="137"/>
      <c r="K42" s="76"/>
      <c r="L42" s="76"/>
      <c r="M42" s="99"/>
      <c r="N42" s="76"/>
      <c r="O42" s="76"/>
      <c r="P42" s="76"/>
      <c r="Q42" s="76"/>
    </row>
    <row r="43" spans="1:17" x14ac:dyDescent="0.2">
      <c r="A43" s="414" t="str">
        <f>IF($D$13="English","load must be about","ungefähre Last")</f>
        <v>load must be about</v>
      </c>
      <c r="B43" s="699"/>
      <c r="C43" s="700"/>
      <c r="D43" s="390" t="s">
        <v>0</v>
      </c>
      <c r="E43" s="425"/>
      <c r="F43" s="391"/>
      <c r="G43" s="390" t="s">
        <v>7</v>
      </c>
      <c r="H43" s="391"/>
      <c r="I43" s="390" t="s">
        <v>87</v>
      </c>
      <c r="J43" s="391"/>
      <c r="K43" s="390" t="s">
        <v>1</v>
      </c>
      <c r="L43" s="391"/>
      <c r="M43" s="446" t="s">
        <v>88</v>
      </c>
      <c r="N43" s="447"/>
      <c r="O43" s="448"/>
      <c r="P43" s="102" t="s">
        <v>9</v>
      </c>
      <c r="Q43" s="76"/>
    </row>
    <row r="44" spans="1:17" ht="12.75" x14ac:dyDescent="0.2">
      <c r="A44" s="102" t="s">
        <v>3</v>
      </c>
      <c r="B44" s="425" t="s">
        <v>2</v>
      </c>
      <c r="C44" s="426"/>
      <c r="D44" s="102" t="s">
        <v>3</v>
      </c>
      <c r="E44" s="425" t="s">
        <v>2</v>
      </c>
      <c r="F44" s="426"/>
      <c r="G44" s="390" t="s">
        <v>2</v>
      </c>
      <c r="H44" s="391"/>
      <c r="I44" s="390" t="s">
        <v>2</v>
      </c>
      <c r="J44" s="425"/>
      <c r="K44" s="102" t="s">
        <v>2</v>
      </c>
      <c r="L44" s="307" t="s">
        <v>3</v>
      </c>
      <c r="M44" s="390" t="s">
        <v>2</v>
      </c>
      <c r="N44" s="451"/>
      <c r="O44" s="451"/>
      <c r="P44" s="102" t="s">
        <v>16</v>
      </c>
      <c r="Q44" s="76"/>
    </row>
    <row r="45" spans="1:17" ht="12.75" x14ac:dyDescent="0.2">
      <c r="A45" s="106">
        <v>20</v>
      </c>
      <c r="B45" s="696">
        <f>A45*$D$9</f>
        <v>0</v>
      </c>
      <c r="C45" s="697"/>
      <c r="D45" s="324" t="str">
        <f>IF($D$9=0,"-",E45/$D$9)</f>
        <v>-</v>
      </c>
      <c r="E45" s="698"/>
      <c r="F45" s="432"/>
      <c r="G45" s="698"/>
      <c r="H45" s="432"/>
      <c r="I45" s="634" t="str">
        <f t="shared" ref="I45:I53" si="0">IF(G45=0," ",(G45-E45))</f>
        <v xml:space="preserve"> </v>
      </c>
      <c r="J45" s="466"/>
      <c r="K45" s="107">
        <f t="shared" ref="K45:K53" si="1">IF(L45=" "," ",L45*$D$9)</f>
        <v>0</v>
      </c>
      <c r="L45" s="108">
        <f>IF(D45&lt;=500,0.5,(IF(D45&lt;=2000,1,IF(D45&gt;2000,1.5," "))))</f>
        <v>1.5</v>
      </c>
      <c r="M45" s="634" t="str">
        <f t="shared" ref="M45:M53" si="2">IF(E45=0," ",IF($E$31=" "," ",ROUND(I45-$E$31,3)))</f>
        <v xml:space="preserve"> </v>
      </c>
      <c r="N45" s="457"/>
      <c r="O45" s="642"/>
      <c r="P45" s="109" t="str">
        <f>IF(M45=" "," ",IF(ABS(M45)&lt;=K45,"Y","N"))</f>
        <v xml:space="preserve"> </v>
      </c>
      <c r="Q45" s="76"/>
    </row>
    <row r="46" spans="1:17" ht="12.75" x14ac:dyDescent="0.2">
      <c r="A46" s="324" t="str">
        <f>IF($D$9=0,"-",IF($D$8/$D$9=500,100,IF($D$8/$D$9&lt;=1000,100,IF($D$8/$D$9&lt;=2000,200,500))))</f>
        <v>-</v>
      </c>
      <c r="B46" s="696" t="str">
        <f t="shared" ref="B46:B52" si="3">IF($D$9=0," ",A46*$D$9)</f>
        <v xml:space="preserve"> </v>
      </c>
      <c r="C46" s="697"/>
      <c r="D46" s="324" t="str">
        <f>IF($D$9=0,"-",E46/$D$9)</f>
        <v>-</v>
      </c>
      <c r="E46" s="698"/>
      <c r="F46" s="432"/>
      <c r="G46" s="698"/>
      <c r="H46" s="432"/>
      <c r="I46" s="634" t="str">
        <f t="shared" si="0"/>
        <v xml:space="preserve"> </v>
      </c>
      <c r="J46" s="466"/>
      <c r="K46" s="107">
        <f t="shared" si="1"/>
        <v>0</v>
      </c>
      <c r="L46" s="108">
        <f t="shared" ref="L46:L53" si="4">IF(D46&lt;=500,0.5,(IF(D46&lt;=2000,1,IF(D46&gt;2000,1.5," "))))</f>
        <v>1.5</v>
      </c>
      <c r="M46" s="634" t="str">
        <f t="shared" si="2"/>
        <v xml:space="preserve"> </v>
      </c>
      <c r="N46" s="457"/>
      <c r="O46" s="642"/>
      <c r="P46" s="109" t="str">
        <f t="shared" ref="P46:P53" si="5">IF(M46=" "," ",IF(ABS(M46)&lt;=K46,"Y","N"))</f>
        <v xml:space="preserve"> </v>
      </c>
      <c r="Q46" s="76"/>
    </row>
    <row r="47" spans="1:17" ht="12.75" x14ac:dyDescent="0.2">
      <c r="A47" s="324" t="str">
        <f>IF($D$9=0,"-",IF($D$8/$D$9=500,200,IF($D$8/$D$9&lt;=1000,200,IF($D$8/$D$9&lt;=2000,500,1000))))</f>
        <v>-</v>
      </c>
      <c r="B47" s="696" t="str">
        <f t="shared" si="3"/>
        <v xml:space="preserve"> </v>
      </c>
      <c r="C47" s="697"/>
      <c r="D47" s="324" t="str">
        <f t="shared" ref="D47:D53" si="6">IF($D$9=0,"-",E47/$D$9)</f>
        <v>-</v>
      </c>
      <c r="E47" s="698"/>
      <c r="F47" s="432"/>
      <c r="G47" s="698"/>
      <c r="H47" s="432"/>
      <c r="I47" s="634" t="str">
        <f t="shared" si="0"/>
        <v xml:space="preserve"> </v>
      </c>
      <c r="J47" s="466"/>
      <c r="K47" s="107">
        <f t="shared" si="1"/>
        <v>0</v>
      </c>
      <c r="L47" s="108">
        <f t="shared" si="4"/>
        <v>1.5</v>
      </c>
      <c r="M47" s="634" t="str">
        <f t="shared" si="2"/>
        <v xml:space="preserve"> </v>
      </c>
      <c r="N47" s="457"/>
      <c r="O47" s="642"/>
      <c r="P47" s="109" t="str">
        <f t="shared" si="5"/>
        <v xml:space="preserve"> </v>
      </c>
      <c r="Q47" s="76"/>
    </row>
    <row r="48" spans="1:17" ht="12.75" x14ac:dyDescent="0.2">
      <c r="A48" s="324" t="str">
        <f>IF($D$9=0,"-",IF($D$8/$D$9=500,300,IF($D$8/$D$9&lt;=1000,500,IF($D$8/$D$9&lt;=2000,1000,2000))))</f>
        <v>-</v>
      </c>
      <c r="B48" s="696" t="str">
        <f t="shared" si="3"/>
        <v xml:space="preserve"> </v>
      </c>
      <c r="C48" s="697"/>
      <c r="D48" s="324" t="str">
        <f t="shared" si="6"/>
        <v>-</v>
      </c>
      <c r="E48" s="698"/>
      <c r="F48" s="432"/>
      <c r="G48" s="698"/>
      <c r="H48" s="432"/>
      <c r="I48" s="634" t="str">
        <f t="shared" si="0"/>
        <v xml:space="preserve"> </v>
      </c>
      <c r="J48" s="466"/>
      <c r="K48" s="107">
        <f t="shared" si="1"/>
        <v>0</v>
      </c>
      <c r="L48" s="108">
        <f t="shared" si="4"/>
        <v>1.5</v>
      </c>
      <c r="M48" s="634" t="str">
        <f t="shared" si="2"/>
        <v xml:space="preserve"> </v>
      </c>
      <c r="N48" s="457"/>
      <c r="O48" s="642"/>
      <c r="P48" s="109" t="str">
        <f t="shared" si="5"/>
        <v xml:space="preserve"> </v>
      </c>
      <c r="Q48" s="76"/>
    </row>
    <row r="49" spans="1:17" ht="12.75" x14ac:dyDescent="0.2">
      <c r="A49" s="324" t="str">
        <f>IF($D$9=0,"-",$D$8/$D$9)</f>
        <v>-</v>
      </c>
      <c r="B49" s="696" t="str">
        <f t="shared" si="3"/>
        <v xml:space="preserve"> </v>
      </c>
      <c r="C49" s="697"/>
      <c r="D49" s="324" t="str">
        <f t="shared" si="6"/>
        <v>-</v>
      </c>
      <c r="E49" s="698"/>
      <c r="F49" s="432"/>
      <c r="G49" s="698"/>
      <c r="H49" s="432"/>
      <c r="I49" s="634" t="str">
        <f t="shared" si="0"/>
        <v xml:space="preserve"> </v>
      </c>
      <c r="J49" s="466"/>
      <c r="K49" s="107">
        <f t="shared" si="1"/>
        <v>0</v>
      </c>
      <c r="L49" s="108">
        <f t="shared" si="4"/>
        <v>1.5</v>
      </c>
      <c r="M49" s="634" t="str">
        <f t="shared" si="2"/>
        <v xml:space="preserve"> </v>
      </c>
      <c r="N49" s="457"/>
      <c r="O49" s="642"/>
      <c r="P49" s="109" t="str">
        <f t="shared" si="5"/>
        <v xml:space="preserve"> </v>
      </c>
      <c r="Q49" s="76"/>
    </row>
    <row r="50" spans="1:17" ht="12.75" x14ac:dyDescent="0.2">
      <c r="A50" s="324" t="str">
        <f>IF($D$9=0,"-",IF($D$8/$D$9=500,300,IF($D$8/$D$9&lt;=1000,500,IF($D$8/$D$9&lt;=2000,1000,2000))))</f>
        <v>-</v>
      </c>
      <c r="B50" s="696" t="str">
        <f t="shared" si="3"/>
        <v xml:space="preserve"> </v>
      </c>
      <c r="C50" s="697"/>
      <c r="D50" s="324" t="str">
        <f t="shared" si="6"/>
        <v>-</v>
      </c>
      <c r="E50" s="634">
        <f>E48</f>
        <v>0</v>
      </c>
      <c r="F50" s="466"/>
      <c r="G50" s="698"/>
      <c r="H50" s="432"/>
      <c r="I50" s="634" t="str">
        <f t="shared" si="0"/>
        <v xml:space="preserve"> </v>
      </c>
      <c r="J50" s="466"/>
      <c r="K50" s="107">
        <f t="shared" si="1"/>
        <v>0</v>
      </c>
      <c r="L50" s="108">
        <f t="shared" si="4"/>
        <v>1.5</v>
      </c>
      <c r="M50" s="634" t="str">
        <f t="shared" si="2"/>
        <v xml:space="preserve"> </v>
      </c>
      <c r="N50" s="457"/>
      <c r="O50" s="642"/>
      <c r="P50" s="109" t="str">
        <f t="shared" si="5"/>
        <v xml:space="preserve"> </v>
      </c>
      <c r="Q50" s="76"/>
    </row>
    <row r="51" spans="1:17" ht="12.75" x14ac:dyDescent="0.2">
      <c r="A51" s="324" t="str">
        <f>IF($D$9=0,"-",IF($D$8/$D$9=500,200,IF($D$8/$D$9&lt;=1000,200,IF($D$8/$D$9&lt;=2000,500,1000))))</f>
        <v>-</v>
      </c>
      <c r="B51" s="696" t="str">
        <f t="shared" si="3"/>
        <v xml:space="preserve"> </v>
      </c>
      <c r="C51" s="697"/>
      <c r="D51" s="324" t="str">
        <f t="shared" si="6"/>
        <v>-</v>
      </c>
      <c r="E51" s="634">
        <f>E47</f>
        <v>0</v>
      </c>
      <c r="F51" s="466"/>
      <c r="G51" s="698"/>
      <c r="H51" s="432"/>
      <c r="I51" s="634" t="str">
        <f t="shared" si="0"/>
        <v xml:space="preserve"> </v>
      </c>
      <c r="J51" s="466"/>
      <c r="K51" s="107">
        <f t="shared" si="1"/>
        <v>0</v>
      </c>
      <c r="L51" s="108">
        <f t="shared" si="4"/>
        <v>1.5</v>
      </c>
      <c r="M51" s="634" t="str">
        <f t="shared" si="2"/>
        <v xml:space="preserve"> </v>
      </c>
      <c r="N51" s="457"/>
      <c r="O51" s="642"/>
      <c r="P51" s="109" t="str">
        <f t="shared" si="5"/>
        <v xml:space="preserve"> </v>
      </c>
      <c r="Q51" s="76"/>
    </row>
    <row r="52" spans="1:17" ht="12.75" x14ac:dyDescent="0.2">
      <c r="A52" s="324" t="str">
        <f>IF($D$9=0,"-",IF($D$8/$D$9=500,100,IF($D$8/$D$9&lt;=1000,100,IF($D$8/$D$9&lt;=2000,200,500))))</f>
        <v>-</v>
      </c>
      <c r="B52" s="696" t="str">
        <f t="shared" si="3"/>
        <v xml:space="preserve"> </v>
      </c>
      <c r="C52" s="697"/>
      <c r="D52" s="324" t="str">
        <f t="shared" si="6"/>
        <v>-</v>
      </c>
      <c r="E52" s="634">
        <f>E46</f>
        <v>0</v>
      </c>
      <c r="F52" s="466"/>
      <c r="G52" s="698"/>
      <c r="H52" s="432"/>
      <c r="I52" s="634" t="str">
        <f t="shared" si="0"/>
        <v xml:space="preserve"> </v>
      </c>
      <c r="J52" s="466"/>
      <c r="K52" s="107">
        <f t="shared" si="1"/>
        <v>0</v>
      </c>
      <c r="L52" s="108">
        <f t="shared" si="4"/>
        <v>1.5</v>
      </c>
      <c r="M52" s="634" t="str">
        <f t="shared" si="2"/>
        <v xml:space="preserve"> </v>
      </c>
      <c r="N52" s="457"/>
      <c r="O52" s="642"/>
      <c r="P52" s="109" t="str">
        <f t="shared" si="5"/>
        <v xml:space="preserve"> </v>
      </c>
      <c r="Q52" s="76"/>
    </row>
    <row r="53" spans="1:17" ht="12.75" x14ac:dyDescent="0.2">
      <c r="A53" s="105">
        <v>20</v>
      </c>
      <c r="B53" s="696">
        <f>A53*$D$9</f>
        <v>0</v>
      </c>
      <c r="C53" s="697"/>
      <c r="D53" s="324" t="str">
        <f t="shared" si="6"/>
        <v>-</v>
      </c>
      <c r="E53" s="634">
        <f>E45</f>
        <v>0</v>
      </c>
      <c r="F53" s="466"/>
      <c r="G53" s="698"/>
      <c r="H53" s="432"/>
      <c r="I53" s="634" t="str">
        <f t="shared" si="0"/>
        <v xml:space="preserve"> </v>
      </c>
      <c r="J53" s="466"/>
      <c r="K53" s="107">
        <f t="shared" si="1"/>
        <v>0</v>
      </c>
      <c r="L53" s="108">
        <f t="shared" si="4"/>
        <v>1.5</v>
      </c>
      <c r="M53" s="634" t="str">
        <f t="shared" si="2"/>
        <v xml:space="preserve"> </v>
      </c>
      <c r="N53" s="457"/>
      <c r="O53" s="642"/>
      <c r="P53" s="109" t="str">
        <f t="shared" si="5"/>
        <v xml:space="preserve"> </v>
      </c>
      <c r="Q53" s="76"/>
    </row>
    <row r="54" spans="1:17" ht="12.75" x14ac:dyDescent="0.2">
      <c r="A54" s="288"/>
      <c r="B54" s="78"/>
      <c r="C54" s="135"/>
      <c r="D54" s="76"/>
      <c r="E54" s="76"/>
      <c r="F54" s="76"/>
      <c r="G54" s="76"/>
      <c r="H54" s="76"/>
      <c r="I54" s="76"/>
      <c r="J54" s="76"/>
      <c r="K54" s="308"/>
      <c r="L54" s="308"/>
      <c r="M54" s="76"/>
      <c r="N54" s="76"/>
      <c r="O54" s="309" t="str">
        <f>IF($D$13="English","Test passed?","Test bestanden?")</f>
        <v>Test passed?</v>
      </c>
      <c r="P54" s="109" t="str">
        <f>IF(AND(P45="Y",P46= "Y", P47="Y",P48="Y",P49="Y",P50="Y",P51="Y",P52="Y",P53="Y"),"Y","N")</f>
        <v>N</v>
      </c>
      <c r="Q54" s="76"/>
    </row>
    <row r="55" spans="1:17" ht="12.75" x14ac:dyDescent="0.2">
      <c r="A55" s="145"/>
      <c r="B55" s="78"/>
      <c r="C55" s="135"/>
      <c r="D55" s="76"/>
      <c r="E55" s="76"/>
      <c r="F55" s="76"/>
      <c r="G55" s="76"/>
      <c r="H55" s="76"/>
      <c r="I55" s="76"/>
      <c r="J55" s="76"/>
      <c r="K55" s="114"/>
      <c r="L55" s="114"/>
      <c r="M55" s="76"/>
      <c r="N55" s="76"/>
      <c r="O55" s="99"/>
      <c r="P55" s="115"/>
      <c r="Q55" s="76"/>
    </row>
    <row r="56" spans="1:17" x14ac:dyDescent="0.2">
      <c r="A56" s="473" t="str">
        <f>IF($D$13="English","If the maximum calculated error in Weighing Test is less or equal to 0,5e, no additional Tare Test has to be performed. ","Wenn der kalkulierte maximale Fehler im Linearitätstest kleiner oder gleich 0,5e ist, muss kein zusätzlich Tara Test durchgeführt werden. ")</f>
        <v xml:space="preserve">If the maximum calculated error in Weighing Test is less or equal to 0,5e, no additional Tare Test has to be performed. </v>
      </c>
      <c r="B56" s="474"/>
      <c r="C56" s="474"/>
      <c r="D56" s="474"/>
      <c r="E56" s="474"/>
      <c r="F56" s="474"/>
      <c r="G56" s="474"/>
      <c r="H56" s="474"/>
      <c r="I56" s="474"/>
      <c r="J56" s="474"/>
      <c r="K56" s="474"/>
      <c r="L56" s="474"/>
      <c r="M56" s="474"/>
      <c r="N56" s="474"/>
      <c r="O56" s="474"/>
      <c r="P56" s="474"/>
      <c r="Q56" s="76"/>
    </row>
    <row r="57" spans="1:17" x14ac:dyDescent="0.2">
      <c r="A57" s="474"/>
      <c r="B57" s="474"/>
      <c r="C57" s="474"/>
      <c r="D57" s="474"/>
      <c r="E57" s="474"/>
      <c r="F57" s="474"/>
      <c r="G57" s="474"/>
      <c r="H57" s="474"/>
      <c r="I57" s="474"/>
      <c r="J57" s="474"/>
      <c r="K57" s="474"/>
      <c r="L57" s="474"/>
      <c r="M57" s="474"/>
      <c r="N57" s="474"/>
      <c r="O57" s="474"/>
      <c r="P57" s="474"/>
      <c r="Q57" s="76"/>
    </row>
    <row r="58" spans="1:17" ht="12.75" x14ac:dyDescent="0.2">
      <c r="A58" s="145" t="str">
        <f>IF($D$13="English","Does Test 5 have to be performed? ","Muss Test 5 durchgeführt werden? ")</f>
        <v xml:space="preserve">Does Test 5 have to be performed? </v>
      </c>
      <c r="B58" s="148"/>
      <c r="C58" s="148"/>
      <c r="D58" s="148"/>
      <c r="E58" s="148"/>
      <c r="F58" s="109" t="e">
        <f>IF(AND(ABS(M45)&lt;=0.5*$D$9,ABS(M46)&lt;=0.5*$D$9,ABS(M47)&lt;=0.5*$D$9,ABS(M48)&lt;=0.5*$D$9,ABS(M49)&lt;=0.5*$D$9,ABS(M50)&lt;=0.5*$D$9,ABS(M51)&lt;=0.5*$D$9,ABS(M52)&lt;=0.5*$D$9,ABS(M53)&lt;=0.5*$D$9),"N","Y")</f>
        <v>#VALUE!</v>
      </c>
      <c r="G58" s="148"/>
      <c r="H58" s="148"/>
      <c r="I58" s="148"/>
      <c r="J58" s="148"/>
      <c r="K58" s="148"/>
      <c r="L58" s="148"/>
      <c r="M58" s="148"/>
      <c r="N58" s="148"/>
      <c r="O58" s="148"/>
      <c r="P58" s="148"/>
      <c r="Q58" s="76"/>
    </row>
    <row r="59" spans="1:17" ht="12.75" x14ac:dyDescent="0.2">
      <c r="A59" s="145"/>
      <c r="B59" s="148"/>
      <c r="C59" s="148"/>
      <c r="D59" s="148"/>
      <c r="E59" s="148"/>
      <c r="F59" s="220"/>
      <c r="G59" s="148"/>
      <c r="H59" s="148"/>
      <c r="I59" s="148"/>
      <c r="J59" s="148"/>
      <c r="K59" s="148"/>
      <c r="L59" s="148"/>
      <c r="M59" s="148"/>
      <c r="N59" s="148"/>
      <c r="O59" s="148"/>
      <c r="P59" s="148"/>
      <c r="Q59" s="76"/>
    </row>
    <row r="60" spans="1:17" ht="12.75" x14ac:dyDescent="0.2">
      <c r="A60" s="145"/>
      <c r="B60" s="148"/>
      <c r="C60" s="148"/>
      <c r="D60" s="148"/>
      <c r="E60" s="148"/>
      <c r="F60" s="220"/>
      <c r="G60" s="148"/>
      <c r="H60" s="148"/>
      <c r="I60" s="148"/>
      <c r="J60" s="148"/>
      <c r="K60" s="148"/>
      <c r="L60" s="148"/>
      <c r="M60" s="148"/>
      <c r="N60" s="148"/>
      <c r="O60" s="148"/>
      <c r="P60" s="148"/>
      <c r="Q60" s="76"/>
    </row>
    <row r="61" spans="1:17" ht="12.75" x14ac:dyDescent="0.2">
      <c r="A61" s="145"/>
      <c r="B61" s="148"/>
      <c r="C61" s="148"/>
      <c r="D61" s="148"/>
      <c r="E61" s="148"/>
      <c r="F61" s="220"/>
      <c r="G61" s="148"/>
      <c r="H61" s="148"/>
      <c r="I61" s="148"/>
      <c r="J61" s="148"/>
      <c r="K61" s="148"/>
      <c r="L61" s="148"/>
      <c r="M61" s="148"/>
      <c r="N61" s="148"/>
      <c r="O61" s="148"/>
      <c r="P61" s="148"/>
      <c r="Q61" s="76"/>
    </row>
    <row r="62" spans="1:17" ht="12.75" x14ac:dyDescent="0.2">
      <c r="A62" s="145"/>
      <c r="B62" s="148"/>
      <c r="C62" s="148"/>
      <c r="D62" s="148"/>
      <c r="E62" s="148"/>
      <c r="F62" s="220"/>
      <c r="G62" s="148"/>
      <c r="H62" s="148"/>
      <c r="I62" s="148"/>
      <c r="J62" s="148"/>
      <c r="K62" s="148"/>
      <c r="L62" s="148"/>
      <c r="M62" s="148"/>
      <c r="N62" s="148"/>
      <c r="O62" s="148"/>
      <c r="P62" s="148"/>
      <c r="Q62" s="76"/>
    </row>
    <row r="63" spans="1:17" ht="12.75" x14ac:dyDescent="0.2">
      <c r="A63" s="148"/>
      <c r="B63" s="148"/>
      <c r="C63" s="148"/>
      <c r="D63" s="148"/>
      <c r="E63" s="148"/>
      <c r="F63" s="148"/>
      <c r="G63" s="148"/>
      <c r="H63" s="148"/>
      <c r="I63" s="148"/>
      <c r="J63" s="148"/>
      <c r="K63" s="148"/>
      <c r="L63" s="148"/>
      <c r="M63" s="148"/>
      <c r="N63" s="148"/>
      <c r="O63" s="148"/>
      <c r="P63" s="148"/>
      <c r="Q63" s="76"/>
    </row>
    <row r="64" spans="1:17" ht="12.75" x14ac:dyDescent="0.2">
      <c r="A64" s="94" t="str">
        <f>IF($D$13="English","5.  Tare (Weighing Test) - Indicator in hi-res mode:","5. Tara (Richtigkeitsprüfung) - Indikator in Hi-Res-Modus:")</f>
        <v>5.  Tare (Weighing Test) - Indicator in hi-res mode:</v>
      </c>
      <c r="B64" s="313"/>
      <c r="C64" s="313"/>
      <c r="D64" s="313"/>
      <c r="E64" s="313"/>
      <c r="F64" s="313"/>
      <c r="G64" s="313"/>
      <c r="H64" s="313"/>
      <c r="I64" s="76" t="str">
        <f>IF($D$13="English","accordance to EN45501-2015, A.4.6.1","gemäß EN45501-2015, A.4.6.1")</f>
        <v>accordance to EN45501-2015, A.4.6.1</v>
      </c>
      <c r="J64" s="313"/>
      <c r="K64" s="313"/>
      <c r="L64" s="313"/>
      <c r="M64" s="313"/>
      <c r="N64" s="313"/>
      <c r="O64" s="313"/>
      <c r="P64" s="313"/>
      <c r="Q64" s="76"/>
    </row>
    <row r="65" spans="1:18" x14ac:dyDescent="0.2">
      <c r="A65" s="475" t="str">
        <f>IF($D$13="English","Tare a load between 1/3 Max and 2/3 Max and test up to Max.at 5 load points. Please test at the loads where mpe changes.","Last zwischen 1/3 und 2/3 Max tarieren und bis zur Maximallast bei 5 Lastpunkten prüfen. Bei den Lasten, bei denen sich mpe ändert, muss geprüft werden. ")</f>
        <v>Tare a load between 1/3 Max and 2/3 Max and test up to Max.at 5 load points. Please test at the loads where mpe changes.</v>
      </c>
      <c r="B65" s="627"/>
      <c r="C65" s="627"/>
      <c r="D65" s="627"/>
      <c r="E65" s="627"/>
      <c r="F65" s="627"/>
      <c r="G65" s="627"/>
      <c r="H65" s="627"/>
      <c r="I65" s="627"/>
      <c r="J65" s="627"/>
      <c r="K65" s="627"/>
      <c r="L65" s="627"/>
      <c r="M65" s="627"/>
      <c r="N65" s="627"/>
      <c r="O65" s="627"/>
      <c r="P65" s="627"/>
      <c r="Q65" s="76"/>
    </row>
    <row r="66" spans="1:18" x14ac:dyDescent="0.2">
      <c r="A66" s="627"/>
      <c r="B66" s="627"/>
      <c r="C66" s="627"/>
      <c r="D66" s="627"/>
      <c r="E66" s="627"/>
      <c r="F66" s="627"/>
      <c r="G66" s="627"/>
      <c r="H66" s="627"/>
      <c r="I66" s="627"/>
      <c r="J66" s="627"/>
      <c r="K66" s="627"/>
      <c r="L66" s="627"/>
      <c r="M66" s="627"/>
      <c r="N66" s="627"/>
      <c r="O66" s="627"/>
      <c r="P66" s="627"/>
      <c r="Q66" s="76"/>
    </row>
    <row r="67" spans="1:18" ht="12.75" x14ac:dyDescent="0.2">
      <c r="A67" s="94" t="str">
        <f>IF($D$13="English","Tared load:","Tarierte Last:")</f>
        <v>Tared load:</v>
      </c>
      <c r="B67" s="78"/>
      <c r="C67" s="476"/>
      <c r="D67" s="477"/>
      <c r="E67" s="76" t="s">
        <v>2</v>
      </c>
      <c r="F67" s="76"/>
      <c r="G67" s="99"/>
      <c r="H67" s="98"/>
      <c r="I67" s="114"/>
      <c r="J67" s="132"/>
      <c r="K67" s="76"/>
      <c r="L67" s="76"/>
      <c r="M67" s="76"/>
      <c r="N67" s="76"/>
      <c r="O67" s="76"/>
      <c r="P67" s="76"/>
      <c r="Q67" s="76"/>
    </row>
    <row r="68" spans="1:18" ht="12.75" x14ac:dyDescent="0.2">
      <c r="A68" s="450" t="s">
        <v>0</v>
      </c>
      <c r="B68" s="478"/>
      <c r="C68" s="479"/>
      <c r="D68" s="315" t="s">
        <v>84</v>
      </c>
      <c r="E68" s="450" t="s">
        <v>7</v>
      </c>
      <c r="F68" s="498"/>
      <c r="G68" s="450" t="s">
        <v>89</v>
      </c>
      <c r="H68" s="426"/>
      <c r="I68" s="311" t="s">
        <v>1</v>
      </c>
      <c r="J68" s="316"/>
      <c r="K68" s="446" t="s">
        <v>90</v>
      </c>
      <c r="L68" s="447"/>
      <c r="M68" s="448"/>
      <c r="N68" s="102" t="s">
        <v>9</v>
      </c>
      <c r="O68" s="76"/>
      <c r="P68" s="76"/>
      <c r="Q68" s="76"/>
    </row>
    <row r="69" spans="1:18" ht="12.75" x14ac:dyDescent="0.2">
      <c r="A69" s="505" t="s">
        <v>2</v>
      </c>
      <c r="B69" s="480"/>
      <c r="C69" s="449"/>
      <c r="D69" s="150"/>
      <c r="E69" s="450" t="s">
        <v>2</v>
      </c>
      <c r="F69" s="426"/>
      <c r="G69" s="506" t="s">
        <v>2</v>
      </c>
      <c r="H69" s="426"/>
      <c r="I69" s="317" t="s">
        <v>2</v>
      </c>
      <c r="J69" s="317" t="s">
        <v>3</v>
      </c>
      <c r="K69" s="390" t="s">
        <v>2</v>
      </c>
      <c r="L69" s="451"/>
      <c r="M69" s="451"/>
      <c r="N69" s="102" t="s">
        <v>16</v>
      </c>
      <c r="O69" s="76"/>
      <c r="P69" s="76"/>
      <c r="Q69" s="76"/>
    </row>
    <row r="70" spans="1:18" ht="12.75" x14ac:dyDescent="0.2">
      <c r="A70" s="476"/>
      <c r="B70" s="502"/>
      <c r="C70" s="503"/>
      <c r="D70" s="150" t="str">
        <f t="shared" ref="D70:D78" si="7">IF($D$9=0," ",A70/$D$9)</f>
        <v xml:space="preserve"> </v>
      </c>
      <c r="E70" s="476"/>
      <c r="F70" s="477"/>
      <c r="G70" s="695" t="str">
        <f t="shared" ref="G70:G78" si="8">IF($A70=0," ",IF($D$9=0," ",E70-A70))</f>
        <v xml:space="preserve"> </v>
      </c>
      <c r="H70" s="642"/>
      <c r="I70" s="121" t="str">
        <f t="shared" ref="I70:I78" si="9">IF($D$8=0," ",J70*$D$9)</f>
        <v xml:space="preserve"> </v>
      </c>
      <c r="J70" s="152">
        <f t="shared" ref="J70:J78" si="10">IF(D70=0,0,IF(D70&lt;=500,0.5,(IF(D70&lt;=2000,1,IF(D70&gt;2000,1.5," ")))))</f>
        <v>1.5</v>
      </c>
      <c r="K70" s="634" t="str">
        <f>IF(E70=0," ",IF($E$38=" "," ",ROUND(G70-$E$38,3)))</f>
        <v xml:space="preserve"> </v>
      </c>
      <c r="L70" s="457"/>
      <c r="M70" s="426"/>
      <c r="N70" s="109" t="str">
        <f t="shared" ref="N70:N78" si="11">IF(K70=" "," ",IF(ABS(K70)&lt;=I70,"Y","N"))</f>
        <v xml:space="preserve"> </v>
      </c>
      <c r="O70" s="76"/>
      <c r="P70" s="76"/>
      <c r="Q70" s="76"/>
    </row>
    <row r="71" spans="1:18" ht="12.75" x14ac:dyDescent="0.2">
      <c r="A71" s="476"/>
      <c r="B71" s="502"/>
      <c r="C71" s="503"/>
      <c r="D71" s="150" t="str">
        <f t="shared" si="7"/>
        <v xml:space="preserve"> </v>
      </c>
      <c r="E71" s="476"/>
      <c r="F71" s="477"/>
      <c r="G71" s="695" t="str">
        <f t="shared" si="8"/>
        <v xml:space="preserve"> </v>
      </c>
      <c r="H71" s="642"/>
      <c r="I71" s="121" t="str">
        <f t="shared" si="9"/>
        <v xml:space="preserve"> </v>
      </c>
      <c r="J71" s="152">
        <f t="shared" si="10"/>
        <v>1.5</v>
      </c>
      <c r="K71" s="634" t="str">
        <f t="shared" ref="K71:K78" si="12">IF(E71=0," ",IF($E$38=" "," ",ROUND(G71-$E$38,3)))</f>
        <v xml:space="preserve"> </v>
      </c>
      <c r="L71" s="457"/>
      <c r="M71" s="426"/>
      <c r="N71" s="109" t="str">
        <f t="shared" si="11"/>
        <v xml:space="preserve"> </v>
      </c>
      <c r="O71" s="76"/>
      <c r="P71" s="76"/>
      <c r="Q71" s="76"/>
    </row>
    <row r="72" spans="1:18" ht="12.75" x14ac:dyDescent="0.2">
      <c r="A72" s="476"/>
      <c r="B72" s="502"/>
      <c r="C72" s="503"/>
      <c r="D72" s="150" t="str">
        <f t="shared" si="7"/>
        <v xml:space="preserve"> </v>
      </c>
      <c r="E72" s="476"/>
      <c r="F72" s="477"/>
      <c r="G72" s="695" t="str">
        <f t="shared" si="8"/>
        <v xml:space="preserve"> </v>
      </c>
      <c r="H72" s="642"/>
      <c r="I72" s="121" t="str">
        <f t="shared" si="9"/>
        <v xml:space="preserve"> </v>
      </c>
      <c r="J72" s="152">
        <f t="shared" si="10"/>
        <v>1.5</v>
      </c>
      <c r="K72" s="634" t="str">
        <f t="shared" si="12"/>
        <v xml:space="preserve"> </v>
      </c>
      <c r="L72" s="457"/>
      <c r="M72" s="426"/>
      <c r="N72" s="109" t="str">
        <f t="shared" si="11"/>
        <v xml:space="preserve"> </v>
      </c>
      <c r="O72" s="76"/>
      <c r="P72" s="76"/>
      <c r="Q72" s="76"/>
    </row>
    <row r="73" spans="1:18" ht="12.75" x14ac:dyDescent="0.2">
      <c r="A73" s="476"/>
      <c r="B73" s="502"/>
      <c r="C73" s="503"/>
      <c r="D73" s="150" t="str">
        <f t="shared" si="7"/>
        <v xml:space="preserve"> </v>
      </c>
      <c r="E73" s="476"/>
      <c r="F73" s="477"/>
      <c r="G73" s="695" t="str">
        <f t="shared" si="8"/>
        <v xml:space="preserve"> </v>
      </c>
      <c r="H73" s="642"/>
      <c r="I73" s="121" t="str">
        <f t="shared" si="9"/>
        <v xml:space="preserve"> </v>
      </c>
      <c r="J73" s="152">
        <f t="shared" si="10"/>
        <v>1.5</v>
      </c>
      <c r="K73" s="634" t="str">
        <f t="shared" si="12"/>
        <v xml:space="preserve"> </v>
      </c>
      <c r="L73" s="457"/>
      <c r="M73" s="426"/>
      <c r="N73" s="109" t="str">
        <f t="shared" si="11"/>
        <v xml:space="preserve"> </v>
      </c>
      <c r="O73" s="76"/>
      <c r="P73" s="76"/>
      <c r="Q73" s="76"/>
    </row>
    <row r="74" spans="1:18" ht="12.75" x14ac:dyDescent="0.2">
      <c r="A74" s="476"/>
      <c r="B74" s="502"/>
      <c r="C74" s="503"/>
      <c r="D74" s="150" t="str">
        <f t="shared" si="7"/>
        <v xml:space="preserve"> </v>
      </c>
      <c r="E74" s="476"/>
      <c r="F74" s="477"/>
      <c r="G74" s="695" t="str">
        <f t="shared" si="8"/>
        <v xml:space="preserve"> </v>
      </c>
      <c r="H74" s="642"/>
      <c r="I74" s="121" t="str">
        <f t="shared" si="9"/>
        <v xml:space="preserve"> </v>
      </c>
      <c r="J74" s="152">
        <f t="shared" si="10"/>
        <v>1.5</v>
      </c>
      <c r="K74" s="634" t="str">
        <f t="shared" si="12"/>
        <v xml:space="preserve"> </v>
      </c>
      <c r="L74" s="457"/>
      <c r="M74" s="426"/>
      <c r="N74" s="109" t="str">
        <f t="shared" si="11"/>
        <v xml:space="preserve"> </v>
      </c>
      <c r="O74" s="76"/>
      <c r="P74" s="76"/>
      <c r="Q74" s="76"/>
    </row>
    <row r="75" spans="1:18" ht="12.75" x14ac:dyDescent="0.2">
      <c r="A75" s="484">
        <f>A73</f>
        <v>0</v>
      </c>
      <c r="B75" s="485"/>
      <c r="C75" s="486"/>
      <c r="D75" s="150" t="str">
        <f t="shared" si="7"/>
        <v xml:space="preserve"> </v>
      </c>
      <c r="E75" s="476"/>
      <c r="F75" s="477"/>
      <c r="G75" s="695" t="str">
        <f t="shared" si="8"/>
        <v xml:space="preserve"> </v>
      </c>
      <c r="H75" s="642"/>
      <c r="I75" s="121" t="str">
        <f t="shared" si="9"/>
        <v xml:space="preserve"> </v>
      </c>
      <c r="J75" s="152">
        <f t="shared" si="10"/>
        <v>1.5</v>
      </c>
      <c r="K75" s="634" t="str">
        <f t="shared" si="12"/>
        <v xml:space="preserve"> </v>
      </c>
      <c r="L75" s="457"/>
      <c r="M75" s="426"/>
      <c r="N75" s="109" t="str">
        <f t="shared" si="11"/>
        <v xml:space="preserve"> </v>
      </c>
      <c r="O75" s="76"/>
      <c r="P75" s="76"/>
      <c r="Q75" s="136"/>
      <c r="R75" s="15"/>
    </row>
    <row r="76" spans="1:18" ht="12.75" x14ac:dyDescent="0.2">
      <c r="A76" s="484">
        <f>A72</f>
        <v>0</v>
      </c>
      <c r="B76" s="485"/>
      <c r="C76" s="486"/>
      <c r="D76" s="150" t="str">
        <f t="shared" si="7"/>
        <v xml:space="preserve"> </v>
      </c>
      <c r="E76" s="476"/>
      <c r="F76" s="477"/>
      <c r="G76" s="695" t="str">
        <f t="shared" si="8"/>
        <v xml:space="preserve"> </v>
      </c>
      <c r="H76" s="642"/>
      <c r="I76" s="121" t="str">
        <f t="shared" si="9"/>
        <v xml:space="preserve"> </v>
      </c>
      <c r="J76" s="152">
        <f t="shared" si="10"/>
        <v>1.5</v>
      </c>
      <c r="K76" s="634" t="str">
        <f t="shared" si="12"/>
        <v xml:space="preserve"> </v>
      </c>
      <c r="L76" s="457"/>
      <c r="M76" s="426"/>
      <c r="N76" s="109" t="str">
        <f t="shared" si="11"/>
        <v xml:space="preserve"> </v>
      </c>
      <c r="O76" s="76"/>
      <c r="P76" s="76"/>
      <c r="Q76" s="136"/>
      <c r="R76" s="15"/>
    </row>
    <row r="77" spans="1:18" ht="12.75" x14ac:dyDescent="0.2">
      <c r="A77" s="484">
        <f>A71</f>
        <v>0</v>
      </c>
      <c r="B77" s="485"/>
      <c r="C77" s="486"/>
      <c r="D77" s="150" t="str">
        <f t="shared" si="7"/>
        <v xml:space="preserve"> </v>
      </c>
      <c r="E77" s="476"/>
      <c r="F77" s="477"/>
      <c r="G77" s="695" t="str">
        <f t="shared" si="8"/>
        <v xml:space="preserve"> </v>
      </c>
      <c r="H77" s="642"/>
      <c r="I77" s="121" t="str">
        <f t="shared" si="9"/>
        <v xml:space="preserve"> </v>
      </c>
      <c r="J77" s="152">
        <f t="shared" si="10"/>
        <v>1.5</v>
      </c>
      <c r="K77" s="634" t="str">
        <f t="shared" si="12"/>
        <v xml:space="preserve"> </v>
      </c>
      <c r="L77" s="457"/>
      <c r="M77" s="426"/>
      <c r="N77" s="109" t="str">
        <f t="shared" si="11"/>
        <v xml:space="preserve"> </v>
      </c>
      <c r="O77" s="76"/>
      <c r="P77" s="76"/>
      <c r="Q77" s="136"/>
      <c r="R77" s="15"/>
    </row>
    <row r="78" spans="1:18" ht="12.75" x14ac:dyDescent="0.2">
      <c r="A78" s="484">
        <f>A70</f>
        <v>0</v>
      </c>
      <c r="B78" s="485"/>
      <c r="C78" s="486"/>
      <c r="D78" s="150" t="str">
        <f t="shared" si="7"/>
        <v xml:space="preserve"> </v>
      </c>
      <c r="E78" s="476"/>
      <c r="F78" s="477"/>
      <c r="G78" s="695" t="str">
        <f t="shared" si="8"/>
        <v xml:space="preserve"> </v>
      </c>
      <c r="H78" s="642"/>
      <c r="I78" s="121" t="str">
        <f t="shared" si="9"/>
        <v xml:space="preserve"> </v>
      </c>
      <c r="J78" s="152">
        <f t="shared" si="10"/>
        <v>1.5</v>
      </c>
      <c r="K78" s="634" t="str">
        <f t="shared" si="12"/>
        <v xml:space="preserve"> </v>
      </c>
      <c r="L78" s="457"/>
      <c r="M78" s="426"/>
      <c r="N78" s="109" t="str">
        <f t="shared" si="11"/>
        <v xml:space="preserve"> </v>
      </c>
      <c r="O78" s="76"/>
      <c r="P78" s="76"/>
      <c r="Q78" s="136"/>
      <c r="R78" s="15"/>
    </row>
    <row r="79" spans="1:18" ht="12.75" x14ac:dyDescent="0.2">
      <c r="A79" s="76"/>
      <c r="B79" s="87"/>
      <c r="C79" s="88"/>
      <c r="D79" s="76"/>
      <c r="E79" s="76"/>
      <c r="F79" s="76"/>
      <c r="G79" s="78"/>
      <c r="H79" s="78"/>
      <c r="I79" s="76"/>
      <c r="J79" s="76"/>
      <c r="K79" s="76"/>
      <c r="L79" s="79"/>
      <c r="M79" s="77" t="str">
        <f>IF($D$13="English","Test passed?","Test bestanden?")</f>
        <v>Test passed?</v>
      </c>
      <c r="N79" s="109" t="str">
        <f>IF(AND(N70="Y",N71="Y",N72="Y",N73="Y",N74="Y",N75="Y",N76="Y",N77="Y",N78="Y"),"Y","N")</f>
        <v>N</v>
      </c>
      <c r="O79" s="136"/>
      <c r="P79" s="76"/>
      <c r="Q79" s="76"/>
    </row>
    <row r="80" spans="1:18" ht="12.75" x14ac:dyDescent="0.2">
      <c r="A80" s="312"/>
      <c r="B80" s="313"/>
      <c r="C80" s="313"/>
      <c r="D80" s="313"/>
      <c r="E80" s="313"/>
      <c r="F80" s="313"/>
      <c r="G80" s="313"/>
      <c r="H80" s="313"/>
      <c r="I80" s="313"/>
      <c r="J80" s="313"/>
      <c r="K80" s="313"/>
      <c r="L80" s="313"/>
      <c r="M80" s="313"/>
      <c r="N80" s="313"/>
      <c r="O80" s="313"/>
      <c r="P80" s="313"/>
      <c r="Q80" s="76"/>
    </row>
    <row r="81" spans="1:17" ht="12" customHeight="1" x14ac:dyDescent="0.2">
      <c r="A81" s="94" t="str">
        <f>IF($D$13="English","6.  Eccentricity Test (Indicator in hi-res mode)","6.  Prüfung bei Außermittiger Belastung (Indicator in hi-res mode)")</f>
        <v>6.  Eccentricity Test (Indicator in hi-res mode)</v>
      </c>
      <c r="B81" s="76"/>
      <c r="C81" s="77"/>
      <c r="D81" s="95"/>
      <c r="E81" s="96"/>
      <c r="F81" s="76"/>
      <c r="G81" s="76"/>
      <c r="H81" s="76"/>
      <c r="I81" s="76" t="s">
        <v>103</v>
      </c>
      <c r="J81" s="76"/>
      <c r="K81" s="99"/>
      <c r="L81" s="99"/>
      <c r="M81" s="99"/>
      <c r="N81" s="76"/>
      <c r="O81" s="76"/>
      <c r="P81" s="76"/>
      <c r="Q81" s="76"/>
    </row>
    <row r="82" spans="1:17" ht="12" customHeight="1" x14ac:dyDescent="0.2">
      <c r="A82" s="94"/>
      <c r="B82" s="76" t="str">
        <f>IF($D$13="English","this test has not to be performed for Hanging Scales","Dieser Test muss bei Hängewaagen nicht durchgeführt werden")</f>
        <v>this test has not to be performed for Hanging Scales</v>
      </c>
      <c r="C82" s="77"/>
      <c r="D82" s="95"/>
      <c r="E82" s="96"/>
      <c r="F82" s="76"/>
      <c r="G82" s="76"/>
      <c r="H82" s="76"/>
      <c r="I82" s="76"/>
      <c r="J82" s="76"/>
      <c r="K82" s="99"/>
      <c r="L82" s="99"/>
      <c r="M82" s="99"/>
      <c r="N82" s="76"/>
      <c r="O82" s="76"/>
      <c r="P82" s="76"/>
      <c r="Q82" s="76"/>
    </row>
    <row r="83" spans="1:17" ht="12.75" customHeight="1" x14ac:dyDescent="0.2">
      <c r="A83" s="76"/>
      <c r="B83" s="76"/>
      <c r="C83" s="76"/>
      <c r="D83" s="76"/>
      <c r="E83" s="76"/>
      <c r="F83" s="76"/>
      <c r="G83" s="76"/>
      <c r="H83" s="76"/>
      <c r="I83" s="76"/>
      <c r="J83" s="76"/>
      <c r="K83" s="76"/>
      <c r="L83" s="76"/>
      <c r="M83" s="76"/>
      <c r="N83" s="76"/>
      <c r="O83" s="76"/>
      <c r="P83" s="76"/>
      <c r="Q83" s="76"/>
    </row>
    <row r="84" spans="1:17" ht="12.75" customHeight="1" x14ac:dyDescent="0.2">
      <c r="A84" s="94" t="str">
        <f>IF($D$13="English","7.  Earth Gravity","7. Fallbeschleunigung")</f>
        <v>7.  Earth Gravity</v>
      </c>
      <c r="B84" s="188"/>
      <c r="C84" s="199"/>
      <c r="D84" s="199"/>
      <c r="E84" s="321"/>
      <c r="F84" s="321"/>
      <c r="G84" s="321"/>
      <c r="H84" s="323"/>
      <c r="I84" s="323"/>
      <c r="J84" s="321"/>
      <c r="K84" s="321"/>
      <c r="L84" s="192"/>
      <c r="M84" s="192"/>
      <c r="N84" s="332"/>
      <c r="O84" s="332"/>
      <c r="P84" s="322"/>
      <c r="Q84" s="76"/>
    </row>
    <row r="85" spans="1:17" ht="12.75" customHeight="1" x14ac:dyDescent="0.2">
      <c r="A85" s="94" t="str">
        <f>IF($D$13="English","Verification for: g=","Prüfung für: g=")</f>
        <v>Verification for: g=</v>
      </c>
      <c r="B85" s="188"/>
      <c r="C85" s="199"/>
      <c r="D85" s="496"/>
      <c r="E85" s="497"/>
      <c r="F85" s="321"/>
      <c r="G85" s="321"/>
      <c r="H85" s="321"/>
      <c r="I85" s="321"/>
      <c r="J85" s="321"/>
      <c r="K85" s="321"/>
      <c r="L85" s="192"/>
      <c r="M85" s="192"/>
      <c r="N85" s="76"/>
      <c r="O85" s="76"/>
      <c r="P85" s="76"/>
      <c r="Q85" s="76"/>
    </row>
    <row r="86" spans="1:17" ht="12.75" customHeight="1" x14ac:dyDescent="0.2">
      <c r="A86" s="227"/>
      <c r="B86" s="188"/>
      <c r="C86" s="199"/>
      <c r="D86" s="496"/>
      <c r="E86" s="497"/>
      <c r="F86" s="321"/>
      <c r="G86" s="321"/>
      <c r="H86" s="323"/>
      <c r="I86" s="323"/>
      <c r="J86" s="321"/>
      <c r="K86" s="321"/>
      <c r="L86" s="192"/>
      <c r="M86" s="192"/>
      <c r="N86" s="76"/>
      <c r="O86" s="76"/>
      <c r="P86" s="76"/>
      <c r="Q86" s="76"/>
    </row>
    <row r="87" spans="1:17" ht="12.75" customHeight="1" x14ac:dyDescent="0.2">
      <c r="A87" s="227"/>
      <c r="B87" s="188"/>
      <c r="C87" s="199"/>
      <c r="D87" s="199"/>
      <c r="E87" s="199"/>
      <c r="F87" s="321"/>
      <c r="G87" s="321"/>
      <c r="H87" s="323"/>
      <c r="I87" s="323"/>
      <c r="J87" s="321"/>
      <c r="K87" s="321"/>
      <c r="L87" s="192"/>
      <c r="M87" s="192"/>
      <c r="N87" s="76"/>
      <c r="O87" s="76"/>
      <c r="P87" s="76"/>
      <c r="Q87" s="76"/>
    </row>
    <row r="88" spans="1:17" ht="12.75" customHeight="1" x14ac:dyDescent="0.25">
      <c r="A88" s="197" t="str">
        <f>IF($D$13="English","place of installation:","Ort der Inbetriebnahme:")</f>
        <v>place of installation:</v>
      </c>
      <c r="B88" s="76"/>
      <c r="C88" s="76"/>
      <c r="D88" s="76"/>
      <c r="E88" s="412"/>
      <c r="F88" s="492"/>
      <c r="G88" s="493"/>
      <c r="H88" s="493"/>
      <c r="I88" s="493"/>
      <c r="J88" s="493"/>
      <c r="K88" s="493"/>
      <c r="L88" s="493"/>
      <c r="M88" s="493"/>
      <c r="N88" s="493"/>
      <c r="O88" s="493"/>
      <c r="P88" s="493"/>
      <c r="Q88" s="493"/>
    </row>
    <row r="89" spans="1:17" ht="12.75" customHeight="1" x14ac:dyDescent="0.25">
      <c r="A89" s="276" t="s">
        <v>104</v>
      </c>
      <c r="B89" s="76"/>
      <c r="C89" s="76"/>
      <c r="D89" s="76"/>
      <c r="E89" s="412"/>
      <c r="F89" s="492"/>
      <c r="G89" s="493"/>
      <c r="H89" s="493"/>
      <c r="I89" s="493"/>
      <c r="J89" s="493"/>
      <c r="K89" s="493"/>
      <c r="L89" s="493"/>
      <c r="M89" s="493"/>
      <c r="N89" s="493"/>
      <c r="O89" s="493"/>
      <c r="P89" s="493"/>
      <c r="Q89" s="493"/>
    </row>
    <row r="90" spans="1:17" ht="12.75" customHeight="1" x14ac:dyDescent="0.2">
      <c r="A90" s="76"/>
      <c r="B90" s="76"/>
      <c r="C90" s="76"/>
      <c r="D90" s="76"/>
      <c r="E90" s="76"/>
      <c r="F90" s="76"/>
      <c r="G90" s="76"/>
      <c r="H90" s="76"/>
      <c r="I90" s="76"/>
      <c r="J90" s="76"/>
      <c r="K90" s="76"/>
      <c r="L90" s="76"/>
      <c r="M90" s="76"/>
      <c r="N90" s="76"/>
      <c r="O90" s="76"/>
      <c r="P90" s="76"/>
      <c r="Q90" s="76"/>
    </row>
    <row r="91" spans="1:17" ht="18" customHeight="1" x14ac:dyDescent="0.25">
      <c r="A91" s="197" t="str">
        <f>IF($D$13="English","Calibration Counter C:","Kalibrierzähler C:")</f>
        <v>Calibration Counter C:</v>
      </c>
      <c r="B91" s="76"/>
      <c r="C91" s="76"/>
      <c r="D91" s="76"/>
      <c r="E91" s="412"/>
      <c r="F91" s="413"/>
      <c r="G91" s="136"/>
      <c r="H91" s="321"/>
      <c r="I91" s="321"/>
      <c r="J91" s="321"/>
      <c r="K91" s="321"/>
      <c r="L91" s="192"/>
      <c r="M91" s="192"/>
      <c r="N91" s="76"/>
      <c r="O91" s="76"/>
      <c r="P91" s="76"/>
      <c r="Q91" s="76"/>
    </row>
    <row r="92" spans="1:17" ht="12.75" customHeight="1" x14ac:dyDescent="0.2">
      <c r="A92" s="76"/>
      <c r="B92" s="76"/>
      <c r="C92" s="76"/>
      <c r="D92" s="76"/>
      <c r="E92" s="76"/>
      <c r="F92" s="76"/>
      <c r="G92" s="76"/>
      <c r="H92" s="76"/>
      <c r="I92" s="76"/>
      <c r="J92" s="76"/>
      <c r="K92" s="76"/>
      <c r="L92" s="76"/>
      <c r="M92" s="76"/>
      <c r="N92" s="76"/>
      <c r="O92" s="76"/>
      <c r="P92" s="76"/>
      <c r="Q92" s="76"/>
    </row>
    <row r="93" spans="1:17" ht="12.75" customHeight="1" x14ac:dyDescent="0.25">
      <c r="A93" s="198"/>
      <c r="B93" s="198" t="str">
        <f>IF($D$13="English","Note:  If the scale  fails any test, it should not be used!","Anmerkung: Falls ein Test nicht bestanden ist, ist die Waage nicht eichfähig!")</f>
        <v>Note:  If the scale  fails any test, it should not be used!</v>
      </c>
      <c r="C93" s="199"/>
      <c r="D93" s="321"/>
      <c r="E93" s="321"/>
      <c r="F93" s="321"/>
      <c r="G93" s="136"/>
      <c r="H93" s="321"/>
      <c r="I93" s="321"/>
      <c r="J93" s="321"/>
      <c r="K93" s="321"/>
      <c r="L93" s="192"/>
      <c r="M93" s="192"/>
      <c r="N93" s="76"/>
      <c r="O93" s="76"/>
      <c r="P93" s="76"/>
      <c r="Q93" s="76"/>
    </row>
  </sheetData>
  <sheetProtection algorithmName="SHA-512" hashValue="HyCPevv1th9J5tL5RV+6dyn6PcDCLgETLnmKBbcr9dngMpYHcbl/C8gF6yIiPIMLCOINwAGs9g5IkFI9ONredw==" saltValue="PK+F745ENU+a6luAADVW9Q==" spinCount="100000" sheet="1" selectLockedCells="1"/>
  <mergeCells count="162">
    <mergeCell ref="D9:E9"/>
    <mergeCell ref="L9:Q9"/>
    <mergeCell ref="L10:Q10"/>
    <mergeCell ref="L12:Q13"/>
    <mergeCell ref="L14:Q15"/>
    <mergeCell ref="E16:H16"/>
    <mergeCell ref="J16:K16"/>
    <mergeCell ref="P16:Q16"/>
    <mergeCell ref="L5:Q5"/>
    <mergeCell ref="D6:H6"/>
    <mergeCell ref="L6:Q6"/>
    <mergeCell ref="D7:E7"/>
    <mergeCell ref="L7:Q7"/>
    <mergeCell ref="D8:E8"/>
    <mergeCell ref="L8:Q8"/>
    <mergeCell ref="A20:C20"/>
    <mergeCell ref="D20:F20"/>
    <mergeCell ref="G20:H20"/>
    <mergeCell ref="I20:J20"/>
    <mergeCell ref="K20:L20"/>
    <mergeCell ref="B21:C21"/>
    <mergeCell ref="E21:F21"/>
    <mergeCell ref="G21:H21"/>
    <mergeCell ref="I21:J21"/>
    <mergeCell ref="B24:C24"/>
    <mergeCell ref="E24:F24"/>
    <mergeCell ref="G24:H24"/>
    <mergeCell ref="I24:J24"/>
    <mergeCell ref="G25:H25"/>
    <mergeCell ref="I25:J25"/>
    <mergeCell ref="B22:C22"/>
    <mergeCell ref="E22:F22"/>
    <mergeCell ref="G22:H22"/>
    <mergeCell ref="I22:J22"/>
    <mergeCell ref="B23:C23"/>
    <mergeCell ref="E23:F23"/>
    <mergeCell ref="G23:H23"/>
    <mergeCell ref="I23:J23"/>
    <mergeCell ref="A31:D31"/>
    <mergeCell ref="E31:G31"/>
    <mergeCell ref="A36:D36"/>
    <mergeCell ref="E36:G36"/>
    <mergeCell ref="H36:I36"/>
    <mergeCell ref="A37:D37"/>
    <mergeCell ref="E37:G37"/>
    <mergeCell ref="J26:L26"/>
    <mergeCell ref="A29:D29"/>
    <mergeCell ref="E29:G29"/>
    <mergeCell ref="H29:I29"/>
    <mergeCell ref="A30:D30"/>
    <mergeCell ref="E30:G30"/>
    <mergeCell ref="I43:J43"/>
    <mergeCell ref="K43:L43"/>
    <mergeCell ref="M43:O43"/>
    <mergeCell ref="B44:C44"/>
    <mergeCell ref="E44:F44"/>
    <mergeCell ref="G44:H44"/>
    <mergeCell ref="I44:J44"/>
    <mergeCell ref="M44:O44"/>
    <mergeCell ref="A38:D38"/>
    <mergeCell ref="E38:G38"/>
    <mergeCell ref="A41:H42"/>
    <mergeCell ref="A43:C43"/>
    <mergeCell ref="D43:F43"/>
    <mergeCell ref="G43:H43"/>
    <mergeCell ref="B45:C45"/>
    <mergeCell ref="E45:F45"/>
    <mergeCell ref="G45:H45"/>
    <mergeCell ref="I45:J45"/>
    <mergeCell ref="M45:O45"/>
    <mergeCell ref="B46:C46"/>
    <mergeCell ref="E46:F46"/>
    <mergeCell ref="G46:H46"/>
    <mergeCell ref="I46:J46"/>
    <mergeCell ref="M46:O46"/>
    <mergeCell ref="B47:C47"/>
    <mergeCell ref="E47:F47"/>
    <mergeCell ref="G47:H47"/>
    <mergeCell ref="I47:J47"/>
    <mergeCell ref="M47:O47"/>
    <mergeCell ref="B48:C48"/>
    <mergeCell ref="E48:F48"/>
    <mergeCell ref="G48:H48"/>
    <mergeCell ref="I48:J48"/>
    <mergeCell ref="M48:O48"/>
    <mergeCell ref="B49:C49"/>
    <mergeCell ref="E49:F49"/>
    <mergeCell ref="G49:H49"/>
    <mergeCell ref="I49:J49"/>
    <mergeCell ref="M49:O49"/>
    <mergeCell ref="B50:C50"/>
    <mergeCell ref="E50:F50"/>
    <mergeCell ref="G50:H50"/>
    <mergeCell ref="I50:J50"/>
    <mergeCell ref="M50:O50"/>
    <mergeCell ref="B51:C51"/>
    <mergeCell ref="E51:F51"/>
    <mergeCell ref="G51:H51"/>
    <mergeCell ref="I51:J51"/>
    <mergeCell ref="M51:O51"/>
    <mergeCell ref="B52:C52"/>
    <mergeCell ref="E52:F52"/>
    <mergeCell ref="G52:H52"/>
    <mergeCell ref="I52:J52"/>
    <mergeCell ref="M52:O52"/>
    <mergeCell ref="A65:P66"/>
    <mergeCell ref="C67:D67"/>
    <mergeCell ref="A68:C68"/>
    <mergeCell ref="E68:F68"/>
    <mergeCell ref="G68:H68"/>
    <mergeCell ref="K68:M68"/>
    <mergeCell ref="B53:C53"/>
    <mergeCell ref="E53:F53"/>
    <mergeCell ref="G53:H53"/>
    <mergeCell ref="I53:J53"/>
    <mergeCell ref="M53:O53"/>
    <mergeCell ref="A56:P57"/>
    <mergeCell ref="A71:C71"/>
    <mergeCell ref="E71:F71"/>
    <mergeCell ref="G71:H71"/>
    <mergeCell ref="K71:M71"/>
    <mergeCell ref="A72:C72"/>
    <mergeCell ref="E72:F72"/>
    <mergeCell ref="G72:H72"/>
    <mergeCell ref="K72:M72"/>
    <mergeCell ref="A69:C69"/>
    <mergeCell ref="E69:F69"/>
    <mergeCell ref="G69:H69"/>
    <mergeCell ref="K69:M69"/>
    <mergeCell ref="A70:C70"/>
    <mergeCell ref="E70:F70"/>
    <mergeCell ref="G70:H70"/>
    <mergeCell ref="K70:M70"/>
    <mergeCell ref="A75:C75"/>
    <mergeCell ref="E75:F75"/>
    <mergeCell ref="G75:H75"/>
    <mergeCell ref="K75:M75"/>
    <mergeCell ref="A76:C76"/>
    <mergeCell ref="E76:F76"/>
    <mergeCell ref="G76:H76"/>
    <mergeCell ref="K76:M76"/>
    <mergeCell ref="A73:C73"/>
    <mergeCell ref="E73:F73"/>
    <mergeCell ref="G73:H73"/>
    <mergeCell ref="K73:M73"/>
    <mergeCell ref="A74:C74"/>
    <mergeCell ref="E74:F74"/>
    <mergeCell ref="G74:H74"/>
    <mergeCell ref="K74:M74"/>
    <mergeCell ref="D85:E85"/>
    <mergeCell ref="D86:E86"/>
    <mergeCell ref="E88:Q88"/>
    <mergeCell ref="E89:Q89"/>
    <mergeCell ref="E91:F91"/>
    <mergeCell ref="A77:C77"/>
    <mergeCell ref="E77:F77"/>
    <mergeCell ref="G77:H77"/>
    <mergeCell ref="K77:M77"/>
    <mergeCell ref="A78:C78"/>
    <mergeCell ref="E78:F78"/>
    <mergeCell ref="G78:H78"/>
    <mergeCell ref="K78:M78"/>
  </mergeCells>
  <dataValidations count="3">
    <dataValidation type="list" showInputMessage="1" showErrorMessage="1" error="X or nothing" sqref="H85 JD85 SZ85 ACV85 AMR85 AWN85 BGJ85 BQF85 CAB85 CJX85 CTT85 DDP85 DNL85 DXH85 EHD85 EQZ85 FAV85 FKR85 FUN85 GEJ85 GOF85 GYB85 HHX85 HRT85 IBP85 ILL85 IVH85 JFD85 JOZ85 JYV85 KIR85 KSN85 LCJ85 LMF85 LWB85 MFX85 MPT85 MZP85 NJL85 NTH85 ODD85 OMZ85 OWV85 PGR85 PQN85 QAJ85 QKF85 QUB85 RDX85 RNT85 RXP85 SHL85 SRH85 TBD85 TKZ85 TUV85 UER85 UON85 UYJ85 VIF85 VSB85 WBX85 WLT85 WVP85 H65621 JD65621 SZ65621 ACV65621 AMR65621 AWN65621 BGJ65621 BQF65621 CAB65621 CJX65621 CTT65621 DDP65621 DNL65621 DXH65621 EHD65621 EQZ65621 FAV65621 FKR65621 FUN65621 GEJ65621 GOF65621 GYB65621 HHX65621 HRT65621 IBP65621 ILL65621 IVH65621 JFD65621 JOZ65621 JYV65621 KIR65621 KSN65621 LCJ65621 LMF65621 LWB65621 MFX65621 MPT65621 MZP65621 NJL65621 NTH65621 ODD65621 OMZ65621 OWV65621 PGR65621 PQN65621 QAJ65621 QKF65621 QUB65621 RDX65621 RNT65621 RXP65621 SHL65621 SRH65621 TBD65621 TKZ65621 TUV65621 UER65621 UON65621 UYJ65621 VIF65621 VSB65621 WBX65621 WLT65621 WVP65621 H131157 JD131157 SZ131157 ACV131157 AMR131157 AWN131157 BGJ131157 BQF131157 CAB131157 CJX131157 CTT131157 DDP131157 DNL131157 DXH131157 EHD131157 EQZ131157 FAV131157 FKR131157 FUN131157 GEJ131157 GOF131157 GYB131157 HHX131157 HRT131157 IBP131157 ILL131157 IVH131157 JFD131157 JOZ131157 JYV131157 KIR131157 KSN131157 LCJ131157 LMF131157 LWB131157 MFX131157 MPT131157 MZP131157 NJL131157 NTH131157 ODD131157 OMZ131157 OWV131157 PGR131157 PQN131157 QAJ131157 QKF131157 QUB131157 RDX131157 RNT131157 RXP131157 SHL131157 SRH131157 TBD131157 TKZ131157 TUV131157 UER131157 UON131157 UYJ131157 VIF131157 VSB131157 WBX131157 WLT131157 WVP131157 H196693 JD196693 SZ196693 ACV196693 AMR196693 AWN196693 BGJ196693 BQF196693 CAB196693 CJX196693 CTT196693 DDP196693 DNL196693 DXH196693 EHD196693 EQZ196693 FAV196693 FKR196693 FUN196693 GEJ196693 GOF196693 GYB196693 HHX196693 HRT196693 IBP196693 ILL196693 IVH196693 JFD196693 JOZ196693 JYV196693 KIR196693 KSN196693 LCJ196693 LMF196693 LWB196693 MFX196693 MPT196693 MZP196693 NJL196693 NTH196693 ODD196693 OMZ196693 OWV196693 PGR196693 PQN196693 QAJ196693 QKF196693 QUB196693 RDX196693 RNT196693 RXP196693 SHL196693 SRH196693 TBD196693 TKZ196693 TUV196693 UER196693 UON196693 UYJ196693 VIF196693 VSB196693 WBX196693 WLT196693 WVP196693 H262229 JD262229 SZ262229 ACV262229 AMR262229 AWN262229 BGJ262229 BQF262229 CAB262229 CJX262229 CTT262229 DDP262229 DNL262229 DXH262229 EHD262229 EQZ262229 FAV262229 FKR262229 FUN262229 GEJ262229 GOF262229 GYB262229 HHX262229 HRT262229 IBP262229 ILL262229 IVH262229 JFD262229 JOZ262229 JYV262229 KIR262229 KSN262229 LCJ262229 LMF262229 LWB262229 MFX262229 MPT262229 MZP262229 NJL262229 NTH262229 ODD262229 OMZ262229 OWV262229 PGR262229 PQN262229 QAJ262229 QKF262229 QUB262229 RDX262229 RNT262229 RXP262229 SHL262229 SRH262229 TBD262229 TKZ262229 TUV262229 UER262229 UON262229 UYJ262229 VIF262229 VSB262229 WBX262229 WLT262229 WVP262229 H327765 JD327765 SZ327765 ACV327765 AMR327765 AWN327765 BGJ327765 BQF327765 CAB327765 CJX327765 CTT327765 DDP327765 DNL327765 DXH327765 EHD327765 EQZ327765 FAV327765 FKR327765 FUN327765 GEJ327765 GOF327765 GYB327765 HHX327765 HRT327765 IBP327765 ILL327765 IVH327765 JFD327765 JOZ327765 JYV327765 KIR327765 KSN327765 LCJ327765 LMF327765 LWB327765 MFX327765 MPT327765 MZP327765 NJL327765 NTH327765 ODD327765 OMZ327765 OWV327765 PGR327765 PQN327765 QAJ327765 QKF327765 QUB327765 RDX327765 RNT327765 RXP327765 SHL327765 SRH327765 TBD327765 TKZ327765 TUV327765 UER327765 UON327765 UYJ327765 VIF327765 VSB327765 WBX327765 WLT327765 WVP327765 H393301 JD393301 SZ393301 ACV393301 AMR393301 AWN393301 BGJ393301 BQF393301 CAB393301 CJX393301 CTT393301 DDP393301 DNL393301 DXH393301 EHD393301 EQZ393301 FAV393301 FKR393301 FUN393301 GEJ393301 GOF393301 GYB393301 HHX393301 HRT393301 IBP393301 ILL393301 IVH393301 JFD393301 JOZ393301 JYV393301 KIR393301 KSN393301 LCJ393301 LMF393301 LWB393301 MFX393301 MPT393301 MZP393301 NJL393301 NTH393301 ODD393301 OMZ393301 OWV393301 PGR393301 PQN393301 QAJ393301 QKF393301 QUB393301 RDX393301 RNT393301 RXP393301 SHL393301 SRH393301 TBD393301 TKZ393301 TUV393301 UER393301 UON393301 UYJ393301 VIF393301 VSB393301 WBX393301 WLT393301 WVP393301 H458837 JD458837 SZ458837 ACV458837 AMR458837 AWN458837 BGJ458837 BQF458837 CAB458837 CJX458837 CTT458837 DDP458837 DNL458837 DXH458837 EHD458837 EQZ458837 FAV458837 FKR458837 FUN458837 GEJ458837 GOF458837 GYB458837 HHX458837 HRT458837 IBP458837 ILL458837 IVH458837 JFD458837 JOZ458837 JYV458837 KIR458837 KSN458837 LCJ458837 LMF458837 LWB458837 MFX458837 MPT458837 MZP458837 NJL458837 NTH458837 ODD458837 OMZ458837 OWV458837 PGR458837 PQN458837 QAJ458837 QKF458837 QUB458837 RDX458837 RNT458837 RXP458837 SHL458837 SRH458837 TBD458837 TKZ458837 TUV458837 UER458837 UON458837 UYJ458837 VIF458837 VSB458837 WBX458837 WLT458837 WVP458837 H524373 JD524373 SZ524373 ACV524373 AMR524373 AWN524373 BGJ524373 BQF524373 CAB524373 CJX524373 CTT524373 DDP524373 DNL524373 DXH524373 EHD524373 EQZ524373 FAV524373 FKR524373 FUN524373 GEJ524373 GOF524373 GYB524373 HHX524373 HRT524373 IBP524373 ILL524373 IVH524373 JFD524373 JOZ524373 JYV524373 KIR524373 KSN524373 LCJ524373 LMF524373 LWB524373 MFX524373 MPT524373 MZP524373 NJL524373 NTH524373 ODD524373 OMZ524373 OWV524373 PGR524373 PQN524373 QAJ524373 QKF524373 QUB524373 RDX524373 RNT524373 RXP524373 SHL524373 SRH524373 TBD524373 TKZ524373 TUV524373 UER524373 UON524373 UYJ524373 VIF524373 VSB524373 WBX524373 WLT524373 WVP524373 H589909 JD589909 SZ589909 ACV589909 AMR589909 AWN589909 BGJ589909 BQF589909 CAB589909 CJX589909 CTT589909 DDP589909 DNL589909 DXH589909 EHD589909 EQZ589909 FAV589909 FKR589909 FUN589909 GEJ589909 GOF589909 GYB589909 HHX589909 HRT589909 IBP589909 ILL589909 IVH589909 JFD589909 JOZ589909 JYV589909 KIR589909 KSN589909 LCJ589909 LMF589909 LWB589909 MFX589909 MPT589909 MZP589909 NJL589909 NTH589909 ODD589909 OMZ589909 OWV589909 PGR589909 PQN589909 QAJ589909 QKF589909 QUB589909 RDX589909 RNT589909 RXP589909 SHL589909 SRH589909 TBD589909 TKZ589909 TUV589909 UER589909 UON589909 UYJ589909 VIF589909 VSB589909 WBX589909 WLT589909 WVP589909 H655445 JD655445 SZ655445 ACV655445 AMR655445 AWN655445 BGJ655445 BQF655445 CAB655445 CJX655445 CTT655445 DDP655445 DNL655445 DXH655445 EHD655445 EQZ655445 FAV655445 FKR655445 FUN655445 GEJ655445 GOF655445 GYB655445 HHX655445 HRT655445 IBP655445 ILL655445 IVH655445 JFD655445 JOZ655445 JYV655445 KIR655445 KSN655445 LCJ655445 LMF655445 LWB655445 MFX655445 MPT655445 MZP655445 NJL655445 NTH655445 ODD655445 OMZ655445 OWV655445 PGR655445 PQN655445 QAJ655445 QKF655445 QUB655445 RDX655445 RNT655445 RXP655445 SHL655445 SRH655445 TBD655445 TKZ655445 TUV655445 UER655445 UON655445 UYJ655445 VIF655445 VSB655445 WBX655445 WLT655445 WVP655445 H720981 JD720981 SZ720981 ACV720981 AMR720981 AWN720981 BGJ720981 BQF720981 CAB720981 CJX720981 CTT720981 DDP720981 DNL720981 DXH720981 EHD720981 EQZ720981 FAV720981 FKR720981 FUN720981 GEJ720981 GOF720981 GYB720981 HHX720981 HRT720981 IBP720981 ILL720981 IVH720981 JFD720981 JOZ720981 JYV720981 KIR720981 KSN720981 LCJ720981 LMF720981 LWB720981 MFX720981 MPT720981 MZP720981 NJL720981 NTH720981 ODD720981 OMZ720981 OWV720981 PGR720981 PQN720981 QAJ720981 QKF720981 QUB720981 RDX720981 RNT720981 RXP720981 SHL720981 SRH720981 TBD720981 TKZ720981 TUV720981 UER720981 UON720981 UYJ720981 VIF720981 VSB720981 WBX720981 WLT720981 WVP720981 H786517 JD786517 SZ786517 ACV786517 AMR786517 AWN786517 BGJ786517 BQF786517 CAB786517 CJX786517 CTT786517 DDP786517 DNL786517 DXH786517 EHD786517 EQZ786517 FAV786517 FKR786517 FUN786517 GEJ786517 GOF786517 GYB786517 HHX786517 HRT786517 IBP786517 ILL786517 IVH786517 JFD786517 JOZ786517 JYV786517 KIR786517 KSN786517 LCJ786517 LMF786517 LWB786517 MFX786517 MPT786517 MZP786517 NJL786517 NTH786517 ODD786517 OMZ786517 OWV786517 PGR786517 PQN786517 QAJ786517 QKF786517 QUB786517 RDX786517 RNT786517 RXP786517 SHL786517 SRH786517 TBD786517 TKZ786517 TUV786517 UER786517 UON786517 UYJ786517 VIF786517 VSB786517 WBX786517 WLT786517 WVP786517 H852053 JD852053 SZ852053 ACV852053 AMR852053 AWN852053 BGJ852053 BQF852053 CAB852053 CJX852053 CTT852053 DDP852053 DNL852053 DXH852053 EHD852053 EQZ852053 FAV852053 FKR852053 FUN852053 GEJ852053 GOF852053 GYB852053 HHX852053 HRT852053 IBP852053 ILL852053 IVH852053 JFD852053 JOZ852053 JYV852053 KIR852053 KSN852053 LCJ852053 LMF852053 LWB852053 MFX852053 MPT852053 MZP852053 NJL852053 NTH852053 ODD852053 OMZ852053 OWV852053 PGR852053 PQN852053 QAJ852053 QKF852053 QUB852053 RDX852053 RNT852053 RXP852053 SHL852053 SRH852053 TBD852053 TKZ852053 TUV852053 UER852053 UON852053 UYJ852053 VIF852053 VSB852053 WBX852053 WLT852053 WVP852053 H917589 JD917589 SZ917589 ACV917589 AMR917589 AWN917589 BGJ917589 BQF917589 CAB917589 CJX917589 CTT917589 DDP917589 DNL917589 DXH917589 EHD917589 EQZ917589 FAV917589 FKR917589 FUN917589 GEJ917589 GOF917589 GYB917589 HHX917589 HRT917589 IBP917589 ILL917589 IVH917589 JFD917589 JOZ917589 JYV917589 KIR917589 KSN917589 LCJ917589 LMF917589 LWB917589 MFX917589 MPT917589 MZP917589 NJL917589 NTH917589 ODD917589 OMZ917589 OWV917589 PGR917589 PQN917589 QAJ917589 QKF917589 QUB917589 RDX917589 RNT917589 RXP917589 SHL917589 SRH917589 TBD917589 TKZ917589 TUV917589 UER917589 UON917589 UYJ917589 VIF917589 VSB917589 WBX917589 WLT917589 WVP917589 H983125 JD983125 SZ983125 ACV983125 AMR983125 AWN983125 BGJ983125 BQF983125 CAB983125 CJX983125 CTT983125 DDP983125 DNL983125 DXH983125 EHD983125 EQZ983125 FAV983125 FKR983125 FUN983125 GEJ983125 GOF983125 GYB983125 HHX983125 HRT983125 IBP983125 ILL983125 IVH983125 JFD983125 JOZ983125 JYV983125 KIR983125 KSN983125 LCJ983125 LMF983125 LWB983125 MFX983125 MPT983125 MZP983125 NJL983125 NTH983125 ODD983125 OMZ983125 OWV983125 PGR983125 PQN983125 QAJ983125 QKF983125 QUB983125 RDX983125 RNT983125 RXP983125 SHL983125 SRH983125 TBD983125 TKZ983125 TUV983125 UER983125 UON983125 UYJ983125 VIF983125 VSB983125 WBX983125 WLT983125 WVP983125" xr:uid="{00000000-0002-0000-0700-000000000000}">
      <formula1>"X, ,"</formula1>
    </dataValidation>
    <dataValidation type="list" allowBlank="1" showInputMessage="1" showErrorMessage="1" prompt="Y or N" sqref="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xr:uid="{00000000-0002-0000-0700-000001000000}">
      <formula1>"Y,N"</formula1>
    </dataValidation>
    <dataValidation type="list" allowBlank="1" showInputMessage="1" showErrorMessage="1" sqref="D13:D15 IZ13:IZ15 SV13:SV15 ACR13:ACR15 AMN13:AMN15 AWJ13:AWJ15 BGF13:BGF15 BQB13:BQB15 BZX13:BZX15 CJT13:CJT15 CTP13:CTP15 DDL13:DDL15 DNH13:DNH15 DXD13:DXD15 EGZ13:EGZ15 EQV13:EQV15 FAR13:FAR15 FKN13:FKN15 FUJ13:FUJ15 GEF13:GEF15 GOB13:GOB15 GXX13:GXX15 HHT13:HHT15 HRP13:HRP15 IBL13:IBL15 ILH13:ILH15 IVD13:IVD15 JEZ13:JEZ15 JOV13:JOV15 JYR13:JYR15 KIN13:KIN15 KSJ13:KSJ15 LCF13:LCF15 LMB13:LMB15 LVX13:LVX15 MFT13:MFT15 MPP13:MPP15 MZL13:MZL15 NJH13:NJH15 NTD13:NTD15 OCZ13:OCZ15 OMV13:OMV15 OWR13:OWR15 PGN13:PGN15 PQJ13:PQJ15 QAF13:QAF15 QKB13:QKB15 QTX13:QTX15 RDT13:RDT15 RNP13:RNP15 RXL13:RXL15 SHH13:SHH15 SRD13:SRD15 TAZ13:TAZ15 TKV13:TKV15 TUR13:TUR15 UEN13:UEN15 UOJ13:UOJ15 UYF13:UYF15 VIB13:VIB15 VRX13:VRX15 WBT13:WBT15 WLP13:WLP15 WVL13:WVL15 D65549:D65551 IZ65549:IZ65551 SV65549:SV65551 ACR65549:ACR65551 AMN65549:AMN65551 AWJ65549:AWJ65551 BGF65549:BGF65551 BQB65549:BQB65551 BZX65549:BZX65551 CJT65549:CJT65551 CTP65549:CTP65551 DDL65549:DDL65551 DNH65549:DNH65551 DXD65549:DXD65551 EGZ65549:EGZ65551 EQV65549:EQV65551 FAR65549:FAR65551 FKN65549:FKN65551 FUJ65549:FUJ65551 GEF65549:GEF65551 GOB65549:GOB65551 GXX65549:GXX65551 HHT65549:HHT65551 HRP65549:HRP65551 IBL65549:IBL65551 ILH65549:ILH65551 IVD65549:IVD65551 JEZ65549:JEZ65551 JOV65549:JOV65551 JYR65549:JYR65551 KIN65549:KIN65551 KSJ65549:KSJ65551 LCF65549:LCF65551 LMB65549:LMB65551 LVX65549:LVX65551 MFT65549:MFT65551 MPP65549:MPP65551 MZL65549:MZL65551 NJH65549:NJH65551 NTD65549:NTD65551 OCZ65549:OCZ65551 OMV65549:OMV65551 OWR65549:OWR65551 PGN65549:PGN65551 PQJ65549:PQJ65551 QAF65549:QAF65551 QKB65549:QKB65551 QTX65549:QTX65551 RDT65549:RDT65551 RNP65549:RNP65551 RXL65549:RXL65551 SHH65549:SHH65551 SRD65549:SRD65551 TAZ65549:TAZ65551 TKV65549:TKV65551 TUR65549:TUR65551 UEN65549:UEN65551 UOJ65549:UOJ65551 UYF65549:UYF65551 VIB65549:VIB65551 VRX65549:VRX65551 WBT65549:WBT65551 WLP65549:WLP65551 WVL65549:WVL65551 D131085:D131087 IZ131085:IZ131087 SV131085:SV131087 ACR131085:ACR131087 AMN131085:AMN131087 AWJ131085:AWJ131087 BGF131085:BGF131087 BQB131085:BQB131087 BZX131085:BZX131087 CJT131085:CJT131087 CTP131085:CTP131087 DDL131085:DDL131087 DNH131085:DNH131087 DXD131085:DXD131087 EGZ131085:EGZ131087 EQV131085:EQV131087 FAR131085:FAR131087 FKN131085:FKN131087 FUJ131085:FUJ131087 GEF131085:GEF131087 GOB131085:GOB131087 GXX131085:GXX131087 HHT131085:HHT131087 HRP131085:HRP131087 IBL131085:IBL131087 ILH131085:ILH131087 IVD131085:IVD131087 JEZ131085:JEZ131087 JOV131085:JOV131087 JYR131085:JYR131087 KIN131085:KIN131087 KSJ131085:KSJ131087 LCF131085:LCF131087 LMB131085:LMB131087 LVX131085:LVX131087 MFT131085:MFT131087 MPP131085:MPP131087 MZL131085:MZL131087 NJH131085:NJH131087 NTD131085:NTD131087 OCZ131085:OCZ131087 OMV131085:OMV131087 OWR131085:OWR131087 PGN131085:PGN131087 PQJ131085:PQJ131087 QAF131085:QAF131087 QKB131085:QKB131087 QTX131085:QTX131087 RDT131085:RDT131087 RNP131085:RNP131087 RXL131085:RXL131087 SHH131085:SHH131087 SRD131085:SRD131087 TAZ131085:TAZ131087 TKV131085:TKV131087 TUR131085:TUR131087 UEN131085:UEN131087 UOJ131085:UOJ131087 UYF131085:UYF131087 VIB131085:VIB131087 VRX131085:VRX131087 WBT131085:WBT131087 WLP131085:WLP131087 WVL131085:WVL131087 D196621:D196623 IZ196621:IZ196623 SV196621:SV196623 ACR196621:ACR196623 AMN196621:AMN196623 AWJ196621:AWJ196623 BGF196621:BGF196623 BQB196621:BQB196623 BZX196621:BZX196623 CJT196621:CJT196623 CTP196621:CTP196623 DDL196621:DDL196623 DNH196621:DNH196623 DXD196621:DXD196623 EGZ196621:EGZ196623 EQV196621:EQV196623 FAR196621:FAR196623 FKN196621:FKN196623 FUJ196621:FUJ196623 GEF196621:GEF196623 GOB196621:GOB196623 GXX196621:GXX196623 HHT196621:HHT196623 HRP196621:HRP196623 IBL196621:IBL196623 ILH196621:ILH196623 IVD196621:IVD196623 JEZ196621:JEZ196623 JOV196621:JOV196623 JYR196621:JYR196623 KIN196621:KIN196623 KSJ196621:KSJ196623 LCF196621:LCF196623 LMB196621:LMB196623 LVX196621:LVX196623 MFT196621:MFT196623 MPP196621:MPP196623 MZL196621:MZL196623 NJH196621:NJH196623 NTD196621:NTD196623 OCZ196621:OCZ196623 OMV196621:OMV196623 OWR196621:OWR196623 PGN196621:PGN196623 PQJ196621:PQJ196623 QAF196621:QAF196623 QKB196621:QKB196623 QTX196621:QTX196623 RDT196621:RDT196623 RNP196621:RNP196623 RXL196621:RXL196623 SHH196621:SHH196623 SRD196621:SRD196623 TAZ196621:TAZ196623 TKV196621:TKV196623 TUR196621:TUR196623 UEN196621:UEN196623 UOJ196621:UOJ196623 UYF196621:UYF196623 VIB196621:VIB196623 VRX196621:VRX196623 WBT196621:WBT196623 WLP196621:WLP196623 WVL196621:WVL196623 D262157:D262159 IZ262157:IZ262159 SV262157:SV262159 ACR262157:ACR262159 AMN262157:AMN262159 AWJ262157:AWJ262159 BGF262157:BGF262159 BQB262157:BQB262159 BZX262157:BZX262159 CJT262157:CJT262159 CTP262157:CTP262159 DDL262157:DDL262159 DNH262157:DNH262159 DXD262157:DXD262159 EGZ262157:EGZ262159 EQV262157:EQV262159 FAR262157:FAR262159 FKN262157:FKN262159 FUJ262157:FUJ262159 GEF262157:GEF262159 GOB262157:GOB262159 GXX262157:GXX262159 HHT262157:HHT262159 HRP262157:HRP262159 IBL262157:IBL262159 ILH262157:ILH262159 IVD262157:IVD262159 JEZ262157:JEZ262159 JOV262157:JOV262159 JYR262157:JYR262159 KIN262157:KIN262159 KSJ262157:KSJ262159 LCF262157:LCF262159 LMB262157:LMB262159 LVX262157:LVX262159 MFT262157:MFT262159 MPP262157:MPP262159 MZL262157:MZL262159 NJH262157:NJH262159 NTD262157:NTD262159 OCZ262157:OCZ262159 OMV262157:OMV262159 OWR262157:OWR262159 PGN262157:PGN262159 PQJ262157:PQJ262159 QAF262157:QAF262159 QKB262157:QKB262159 QTX262157:QTX262159 RDT262157:RDT262159 RNP262157:RNP262159 RXL262157:RXL262159 SHH262157:SHH262159 SRD262157:SRD262159 TAZ262157:TAZ262159 TKV262157:TKV262159 TUR262157:TUR262159 UEN262157:UEN262159 UOJ262157:UOJ262159 UYF262157:UYF262159 VIB262157:VIB262159 VRX262157:VRX262159 WBT262157:WBT262159 WLP262157:WLP262159 WVL262157:WVL262159 D327693:D327695 IZ327693:IZ327695 SV327693:SV327695 ACR327693:ACR327695 AMN327693:AMN327695 AWJ327693:AWJ327695 BGF327693:BGF327695 BQB327693:BQB327695 BZX327693:BZX327695 CJT327693:CJT327695 CTP327693:CTP327695 DDL327693:DDL327695 DNH327693:DNH327695 DXD327693:DXD327695 EGZ327693:EGZ327695 EQV327693:EQV327695 FAR327693:FAR327695 FKN327693:FKN327695 FUJ327693:FUJ327695 GEF327693:GEF327695 GOB327693:GOB327695 GXX327693:GXX327695 HHT327693:HHT327695 HRP327693:HRP327695 IBL327693:IBL327695 ILH327693:ILH327695 IVD327693:IVD327695 JEZ327693:JEZ327695 JOV327693:JOV327695 JYR327693:JYR327695 KIN327693:KIN327695 KSJ327693:KSJ327695 LCF327693:LCF327695 LMB327693:LMB327695 LVX327693:LVX327695 MFT327693:MFT327695 MPP327693:MPP327695 MZL327693:MZL327695 NJH327693:NJH327695 NTD327693:NTD327695 OCZ327693:OCZ327695 OMV327693:OMV327695 OWR327693:OWR327695 PGN327693:PGN327695 PQJ327693:PQJ327695 QAF327693:QAF327695 QKB327693:QKB327695 QTX327693:QTX327695 RDT327693:RDT327695 RNP327693:RNP327695 RXL327693:RXL327695 SHH327693:SHH327695 SRD327693:SRD327695 TAZ327693:TAZ327695 TKV327693:TKV327695 TUR327693:TUR327695 UEN327693:UEN327695 UOJ327693:UOJ327695 UYF327693:UYF327695 VIB327693:VIB327695 VRX327693:VRX327695 WBT327693:WBT327695 WLP327693:WLP327695 WVL327693:WVL327695 D393229:D393231 IZ393229:IZ393231 SV393229:SV393231 ACR393229:ACR393231 AMN393229:AMN393231 AWJ393229:AWJ393231 BGF393229:BGF393231 BQB393229:BQB393231 BZX393229:BZX393231 CJT393229:CJT393231 CTP393229:CTP393231 DDL393229:DDL393231 DNH393229:DNH393231 DXD393229:DXD393231 EGZ393229:EGZ393231 EQV393229:EQV393231 FAR393229:FAR393231 FKN393229:FKN393231 FUJ393229:FUJ393231 GEF393229:GEF393231 GOB393229:GOB393231 GXX393229:GXX393231 HHT393229:HHT393231 HRP393229:HRP393231 IBL393229:IBL393231 ILH393229:ILH393231 IVD393229:IVD393231 JEZ393229:JEZ393231 JOV393229:JOV393231 JYR393229:JYR393231 KIN393229:KIN393231 KSJ393229:KSJ393231 LCF393229:LCF393231 LMB393229:LMB393231 LVX393229:LVX393231 MFT393229:MFT393231 MPP393229:MPP393231 MZL393229:MZL393231 NJH393229:NJH393231 NTD393229:NTD393231 OCZ393229:OCZ393231 OMV393229:OMV393231 OWR393229:OWR393231 PGN393229:PGN393231 PQJ393229:PQJ393231 QAF393229:QAF393231 QKB393229:QKB393231 QTX393229:QTX393231 RDT393229:RDT393231 RNP393229:RNP393231 RXL393229:RXL393231 SHH393229:SHH393231 SRD393229:SRD393231 TAZ393229:TAZ393231 TKV393229:TKV393231 TUR393229:TUR393231 UEN393229:UEN393231 UOJ393229:UOJ393231 UYF393229:UYF393231 VIB393229:VIB393231 VRX393229:VRX393231 WBT393229:WBT393231 WLP393229:WLP393231 WVL393229:WVL393231 D458765:D458767 IZ458765:IZ458767 SV458765:SV458767 ACR458765:ACR458767 AMN458765:AMN458767 AWJ458765:AWJ458767 BGF458765:BGF458767 BQB458765:BQB458767 BZX458765:BZX458767 CJT458765:CJT458767 CTP458765:CTP458767 DDL458765:DDL458767 DNH458765:DNH458767 DXD458765:DXD458767 EGZ458765:EGZ458767 EQV458765:EQV458767 FAR458765:FAR458767 FKN458765:FKN458767 FUJ458765:FUJ458767 GEF458765:GEF458767 GOB458765:GOB458767 GXX458765:GXX458767 HHT458765:HHT458767 HRP458765:HRP458767 IBL458765:IBL458767 ILH458765:ILH458767 IVD458765:IVD458767 JEZ458765:JEZ458767 JOV458765:JOV458767 JYR458765:JYR458767 KIN458765:KIN458767 KSJ458765:KSJ458767 LCF458765:LCF458767 LMB458765:LMB458767 LVX458765:LVX458767 MFT458765:MFT458767 MPP458765:MPP458767 MZL458765:MZL458767 NJH458765:NJH458767 NTD458765:NTD458767 OCZ458765:OCZ458767 OMV458765:OMV458767 OWR458765:OWR458767 PGN458765:PGN458767 PQJ458765:PQJ458767 QAF458765:QAF458767 QKB458765:QKB458767 QTX458765:QTX458767 RDT458765:RDT458767 RNP458765:RNP458767 RXL458765:RXL458767 SHH458765:SHH458767 SRD458765:SRD458767 TAZ458765:TAZ458767 TKV458765:TKV458767 TUR458765:TUR458767 UEN458765:UEN458767 UOJ458765:UOJ458767 UYF458765:UYF458767 VIB458765:VIB458767 VRX458765:VRX458767 WBT458765:WBT458767 WLP458765:WLP458767 WVL458765:WVL458767 D524301:D524303 IZ524301:IZ524303 SV524301:SV524303 ACR524301:ACR524303 AMN524301:AMN524303 AWJ524301:AWJ524303 BGF524301:BGF524303 BQB524301:BQB524303 BZX524301:BZX524303 CJT524301:CJT524303 CTP524301:CTP524303 DDL524301:DDL524303 DNH524301:DNH524303 DXD524301:DXD524303 EGZ524301:EGZ524303 EQV524301:EQV524303 FAR524301:FAR524303 FKN524301:FKN524303 FUJ524301:FUJ524303 GEF524301:GEF524303 GOB524301:GOB524303 GXX524301:GXX524303 HHT524301:HHT524303 HRP524301:HRP524303 IBL524301:IBL524303 ILH524301:ILH524303 IVD524301:IVD524303 JEZ524301:JEZ524303 JOV524301:JOV524303 JYR524301:JYR524303 KIN524301:KIN524303 KSJ524301:KSJ524303 LCF524301:LCF524303 LMB524301:LMB524303 LVX524301:LVX524303 MFT524301:MFT524303 MPP524301:MPP524303 MZL524301:MZL524303 NJH524301:NJH524303 NTD524301:NTD524303 OCZ524301:OCZ524303 OMV524301:OMV524303 OWR524301:OWR524303 PGN524301:PGN524303 PQJ524301:PQJ524303 QAF524301:QAF524303 QKB524301:QKB524303 QTX524301:QTX524303 RDT524301:RDT524303 RNP524301:RNP524303 RXL524301:RXL524303 SHH524301:SHH524303 SRD524301:SRD524303 TAZ524301:TAZ524303 TKV524301:TKV524303 TUR524301:TUR524303 UEN524301:UEN524303 UOJ524301:UOJ524303 UYF524301:UYF524303 VIB524301:VIB524303 VRX524301:VRX524303 WBT524301:WBT524303 WLP524301:WLP524303 WVL524301:WVL524303 D589837:D589839 IZ589837:IZ589839 SV589837:SV589839 ACR589837:ACR589839 AMN589837:AMN589839 AWJ589837:AWJ589839 BGF589837:BGF589839 BQB589837:BQB589839 BZX589837:BZX589839 CJT589837:CJT589839 CTP589837:CTP589839 DDL589837:DDL589839 DNH589837:DNH589839 DXD589837:DXD589839 EGZ589837:EGZ589839 EQV589837:EQV589839 FAR589837:FAR589839 FKN589837:FKN589839 FUJ589837:FUJ589839 GEF589837:GEF589839 GOB589837:GOB589839 GXX589837:GXX589839 HHT589837:HHT589839 HRP589837:HRP589839 IBL589837:IBL589839 ILH589837:ILH589839 IVD589837:IVD589839 JEZ589837:JEZ589839 JOV589837:JOV589839 JYR589837:JYR589839 KIN589837:KIN589839 KSJ589837:KSJ589839 LCF589837:LCF589839 LMB589837:LMB589839 LVX589837:LVX589839 MFT589837:MFT589839 MPP589837:MPP589839 MZL589837:MZL589839 NJH589837:NJH589839 NTD589837:NTD589839 OCZ589837:OCZ589839 OMV589837:OMV589839 OWR589837:OWR589839 PGN589837:PGN589839 PQJ589837:PQJ589839 QAF589837:QAF589839 QKB589837:QKB589839 QTX589837:QTX589839 RDT589837:RDT589839 RNP589837:RNP589839 RXL589837:RXL589839 SHH589837:SHH589839 SRD589837:SRD589839 TAZ589837:TAZ589839 TKV589837:TKV589839 TUR589837:TUR589839 UEN589837:UEN589839 UOJ589837:UOJ589839 UYF589837:UYF589839 VIB589837:VIB589839 VRX589837:VRX589839 WBT589837:WBT589839 WLP589837:WLP589839 WVL589837:WVL589839 D655373:D655375 IZ655373:IZ655375 SV655373:SV655375 ACR655373:ACR655375 AMN655373:AMN655375 AWJ655373:AWJ655375 BGF655373:BGF655375 BQB655373:BQB655375 BZX655373:BZX655375 CJT655373:CJT655375 CTP655373:CTP655375 DDL655373:DDL655375 DNH655373:DNH655375 DXD655373:DXD655375 EGZ655373:EGZ655375 EQV655373:EQV655375 FAR655373:FAR655375 FKN655373:FKN655375 FUJ655373:FUJ655375 GEF655373:GEF655375 GOB655373:GOB655375 GXX655373:GXX655375 HHT655373:HHT655375 HRP655373:HRP655375 IBL655373:IBL655375 ILH655373:ILH655375 IVD655373:IVD655375 JEZ655373:JEZ655375 JOV655373:JOV655375 JYR655373:JYR655375 KIN655373:KIN655375 KSJ655373:KSJ655375 LCF655373:LCF655375 LMB655373:LMB655375 LVX655373:LVX655375 MFT655373:MFT655375 MPP655373:MPP655375 MZL655373:MZL655375 NJH655373:NJH655375 NTD655373:NTD655375 OCZ655373:OCZ655375 OMV655373:OMV655375 OWR655373:OWR655375 PGN655373:PGN655375 PQJ655373:PQJ655375 QAF655373:QAF655375 QKB655373:QKB655375 QTX655373:QTX655375 RDT655373:RDT655375 RNP655373:RNP655375 RXL655373:RXL655375 SHH655373:SHH655375 SRD655373:SRD655375 TAZ655373:TAZ655375 TKV655373:TKV655375 TUR655373:TUR655375 UEN655373:UEN655375 UOJ655373:UOJ655375 UYF655373:UYF655375 VIB655373:VIB655375 VRX655373:VRX655375 WBT655373:WBT655375 WLP655373:WLP655375 WVL655373:WVL655375 D720909:D720911 IZ720909:IZ720911 SV720909:SV720911 ACR720909:ACR720911 AMN720909:AMN720911 AWJ720909:AWJ720911 BGF720909:BGF720911 BQB720909:BQB720911 BZX720909:BZX720911 CJT720909:CJT720911 CTP720909:CTP720911 DDL720909:DDL720911 DNH720909:DNH720911 DXD720909:DXD720911 EGZ720909:EGZ720911 EQV720909:EQV720911 FAR720909:FAR720911 FKN720909:FKN720911 FUJ720909:FUJ720911 GEF720909:GEF720911 GOB720909:GOB720911 GXX720909:GXX720911 HHT720909:HHT720911 HRP720909:HRP720911 IBL720909:IBL720911 ILH720909:ILH720911 IVD720909:IVD720911 JEZ720909:JEZ720911 JOV720909:JOV720911 JYR720909:JYR720911 KIN720909:KIN720911 KSJ720909:KSJ720911 LCF720909:LCF720911 LMB720909:LMB720911 LVX720909:LVX720911 MFT720909:MFT720911 MPP720909:MPP720911 MZL720909:MZL720911 NJH720909:NJH720911 NTD720909:NTD720911 OCZ720909:OCZ720911 OMV720909:OMV720911 OWR720909:OWR720911 PGN720909:PGN720911 PQJ720909:PQJ720911 QAF720909:QAF720911 QKB720909:QKB720911 QTX720909:QTX720911 RDT720909:RDT720911 RNP720909:RNP720911 RXL720909:RXL720911 SHH720909:SHH720911 SRD720909:SRD720911 TAZ720909:TAZ720911 TKV720909:TKV720911 TUR720909:TUR720911 UEN720909:UEN720911 UOJ720909:UOJ720911 UYF720909:UYF720911 VIB720909:VIB720911 VRX720909:VRX720911 WBT720909:WBT720911 WLP720909:WLP720911 WVL720909:WVL720911 D786445:D786447 IZ786445:IZ786447 SV786445:SV786447 ACR786445:ACR786447 AMN786445:AMN786447 AWJ786445:AWJ786447 BGF786445:BGF786447 BQB786445:BQB786447 BZX786445:BZX786447 CJT786445:CJT786447 CTP786445:CTP786447 DDL786445:DDL786447 DNH786445:DNH786447 DXD786445:DXD786447 EGZ786445:EGZ786447 EQV786445:EQV786447 FAR786445:FAR786447 FKN786445:FKN786447 FUJ786445:FUJ786447 GEF786445:GEF786447 GOB786445:GOB786447 GXX786445:GXX786447 HHT786445:HHT786447 HRP786445:HRP786447 IBL786445:IBL786447 ILH786445:ILH786447 IVD786445:IVD786447 JEZ786445:JEZ786447 JOV786445:JOV786447 JYR786445:JYR786447 KIN786445:KIN786447 KSJ786445:KSJ786447 LCF786445:LCF786447 LMB786445:LMB786447 LVX786445:LVX786447 MFT786445:MFT786447 MPP786445:MPP786447 MZL786445:MZL786447 NJH786445:NJH786447 NTD786445:NTD786447 OCZ786445:OCZ786447 OMV786445:OMV786447 OWR786445:OWR786447 PGN786445:PGN786447 PQJ786445:PQJ786447 QAF786445:QAF786447 QKB786445:QKB786447 QTX786445:QTX786447 RDT786445:RDT786447 RNP786445:RNP786447 RXL786445:RXL786447 SHH786445:SHH786447 SRD786445:SRD786447 TAZ786445:TAZ786447 TKV786445:TKV786447 TUR786445:TUR786447 UEN786445:UEN786447 UOJ786445:UOJ786447 UYF786445:UYF786447 VIB786445:VIB786447 VRX786445:VRX786447 WBT786445:WBT786447 WLP786445:WLP786447 WVL786445:WVL786447 D851981:D851983 IZ851981:IZ851983 SV851981:SV851983 ACR851981:ACR851983 AMN851981:AMN851983 AWJ851981:AWJ851983 BGF851981:BGF851983 BQB851981:BQB851983 BZX851981:BZX851983 CJT851981:CJT851983 CTP851981:CTP851983 DDL851981:DDL851983 DNH851981:DNH851983 DXD851981:DXD851983 EGZ851981:EGZ851983 EQV851981:EQV851983 FAR851981:FAR851983 FKN851981:FKN851983 FUJ851981:FUJ851983 GEF851981:GEF851983 GOB851981:GOB851983 GXX851981:GXX851983 HHT851981:HHT851983 HRP851981:HRP851983 IBL851981:IBL851983 ILH851981:ILH851983 IVD851981:IVD851983 JEZ851981:JEZ851983 JOV851981:JOV851983 JYR851981:JYR851983 KIN851981:KIN851983 KSJ851981:KSJ851983 LCF851981:LCF851983 LMB851981:LMB851983 LVX851981:LVX851983 MFT851981:MFT851983 MPP851981:MPP851983 MZL851981:MZL851983 NJH851981:NJH851983 NTD851981:NTD851983 OCZ851981:OCZ851983 OMV851981:OMV851983 OWR851981:OWR851983 PGN851981:PGN851983 PQJ851981:PQJ851983 QAF851981:QAF851983 QKB851981:QKB851983 QTX851981:QTX851983 RDT851981:RDT851983 RNP851981:RNP851983 RXL851981:RXL851983 SHH851981:SHH851983 SRD851981:SRD851983 TAZ851981:TAZ851983 TKV851981:TKV851983 TUR851981:TUR851983 UEN851981:UEN851983 UOJ851981:UOJ851983 UYF851981:UYF851983 VIB851981:VIB851983 VRX851981:VRX851983 WBT851981:WBT851983 WLP851981:WLP851983 WVL851981:WVL851983 D917517:D917519 IZ917517:IZ917519 SV917517:SV917519 ACR917517:ACR917519 AMN917517:AMN917519 AWJ917517:AWJ917519 BGF917517:BGF917519 BQB917517:BQB917519 BZX917517:BZX917519 CJT917517:CJT917519 CTP917517:CTP917519 DDL917517:DDL917519 DNH917517:DNH917519 DXD917517:DXD917519 EGZ917517:EGZ917519 EQV917517:EQV917519 FAR917517:FAR917519 FKN917517:FKN917519 FUJ917517:FUJ917519 GEF917517:GEF917519 GOB917517:GOB917519 GXX917517:GXX917519 HHT917517:HHT917519 HRP917517:HRP917519 IBL917517:IBL917519 ILH917517:ILH917519 IVD917517:IVD917519 JEZ917517:JEZ917519 JOV917517:JOV917519 JYR917517:JYR917519 KIN917517:KIN917519 KSJ917517:KSJ917519 LCF917517:LCF917519 LMB917517:LMB917519 LVX917517:LVX917519 MFT917517:MFT917519 MPP917517:MPP917519 MZL917517:MZL917519 NJH917517:NJH917519 NTD917517:NTD917519 OCZ917517:OCZ917519 OMV917517:OMV917519 OWR917517:OWR917519 PGN917517:PGN917519 PQJ917517:PQJ917519 QAF917517:QAF917519 QKB917517:QKB917519 QTX917517:QTX917519 RDT917517:RDT917519 RNP917517:RNP917519 RXL917517:RXL917519 SHH917517:SHH917519 SRD917517:SRD917519 TAZ917517:TAZ917519 TKV917517:TKV917519 TUR917517:TUR917519 UEN917517:UEN917519 UOJ917517:UOJ917519 UYF917517:UYF917519 VIB917517:VIB917519 VRX917517:VRX917519 WBT917517:WBT917519 WLP917517:WLP917519 WVL917517:WVL917519 D983053:D983055 IZ983053:IZ983055 SV983053:SV983055 ACR983053:ACR983055 AMN983053:AMN983055 AWJ983053:AWJ983055 BGF983053:BGF983055 BQB983053:BQB983055 BZX983053:BZX983055 CJT983053:CJT983055 CTP983053:CTP983055 DDL983053:DDL983055 DNH983053:DNH983055 DXD983053:DXD983055 EGZ983053:EGZ983055 EQV983053:EQV983055 FAR983053:FAR983055 FKN983053:FKN983055 FUJ983053:FUJ983055 GEF983053:GEF983055 GOB983053:GOB983055 GXX983053:GXX983055 HHT983053:HHT983055 HRP983053:HRP983055 IBL983053:IBL983055 ILH983053:ILH983055 IVD983053:IVD983055 JEZ983053:JEZ983055 JOV983053:JOV983055 JYR983053:JYR983055 KIN983053:KIN983055 KSJ983053:KSJ983055 LCF983053:LCF983055 LMB983053:LMB983055 LVX983053:LVX983055 MFT983053:MFT983055 MPP983053:MPP983055 MZL983053:MZL983055 NJH983053:NJH983055 NTD983053:NTD983055 OCZ983053:OCZ983055 OMV983053:OMV983055 OWR983053:OWR983055 PGN983053:PGN983055 PQJ983053:PQJ983055 QAF983053:QAF983055 QKB983053:QKB983055 QTX983053:QTX983055 RDT983053:RDT983055 RNP983053:RNP983055 RXL983053:RXL983055 SHH983053:SHH983055 SRD983053:SRD983055 TAZ983053:TAZ983055 TKV983053:TKV983055 TUR983053:TUR983055 UEN983053:UEN983055 UOJ983053:UOJ983055 UYF983053:UYF983055 VIB983053:VIB983055 VRX983053:VRX983055 WBT983053:WBT983055 WLP983053:WLP983055 WVL983053:WVL983055" xr:uid="{00000000-0002-0000-0700-000002000000}">
      <formula1>"English,Deutsch"</formula1>
    </dataValidation>
  </dataValidations>
  <pageMargins left="0.70866141732283472" right="0.70866141732283472" top="0.78740157480314965" bottom="0.78740157480314965" header="0.31496062992125984" footer="0.31496062992125984"/>
  <pageSetup paperSize="9" scale="95" orientation="portrait" r:id="rId1"/>
  <headerFooter>
    <oddFooter>&amp;L&amp;F&amp;CPage &amp;P / &amp;N&amp;R&amp;D</oddFooter>
  </headerFooter>
  <colBreaks count="1" manualBreakCount="1">
    <brk id="17"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30"/>
  <sheetViews>
    <sheetView tabSelected="1" view="pageBreakPreview" zoomScale="120" zoomScaleNormal="100" zoomScaleSheetLayoutView="120" workbookViewId="0">
      <selection activeCell="A31" sqref="A31:D31"/>
    </sheetView>
  </sheetViews>
  <sheetFormatPr baseColWidth="10" defaultColWidth="9.140625" defaultRowHeight="12" x14ac:dyDescent="0.2"/>
  <cols>
    <col min="1" max="1" width="5.28515625" style="1" customWidth="1"/>
    <col min="2" max="2" width="6.28515625" style="1" customWidth="1"/>
    <col min="3" max="4" width="5.85546875" style="1" customWidth="1"/>
    <col min="5" max="5" width="8.85546875" style="1" customWidth="1"/>
    <col min="6" max="6" width="5.7109375" style="1" customWidth="1"/>
    <col min="7" max="7" width="6.28515625" style="1" customWidth="1"/>
    <col min="8" max="8" width="6.5703125" style="1" customWidth="1"/>
    <col min="9" max="9" width="5.7109375" style="1" customWidth="1"/>
    <col min="10" max="10" width="6.85546875" style="1" customWidth="1"/>
    <col min="11" max="11" width="5.85546875" style="1" customWidth="1"/>
    <col min="12" max="12" width="4.42578125" style="1" customWidth="1"/>
    <col min="13" max="14" width="3.85546875" style="1" customWidth="1"/>
    <col min="15" max="15" width="4" style="1" customWidth="1"/>
    <col min="16" max="17" width="3.7109375" style="1" customWidth="1"/>
    <col min="18" max="16384" width="9.140625" style="1"/>
  </cols>
  <sheetData>
    <row r="1" spans="1:17" ht="15" x14ac:dyDescent="0.2">
      <c r="Q1" s="278" t="str">
        <f>IF($D$13="English","Test Report - Single Range medical bed","Test Report - Einbereich Krankenhausbett")</f>
        <v>Test Report - Single Range medical bed</v>
      </c>
    </row>
    <row r="2" spans="1:17" x14ac:dyDescent="0.2">
      <c r="Q2" s="2"/>
    </row>
    <row r="3" spans="1:17" x14ac:dyDescent="0.2">
      <c r="J3" s="41" t="str">
        <f>IF($D$13="English","Accuracy Class","Genauigkeitsklasse")</f>
        <v>Accuracy Class</v>
      </c>
      <c r="M3" s="9" t="s">
        <v>26</v>
      </c>
      <c r="O3" s="2"/>
      <c r="P3" s="3"/>
      <c r="Q3" s="2"/>
    </row>
    <row r="4" spans="1:17" x14ac:dyDescent="0.2">
      <c r="D4" s="3"/>
      <c r="E4" s="3"/>
      <c r="F4" s="3"/>
      <c r="P4" s="4"/>
    </row>
    <row r="5" spans="1:17" ht="12.75" x14ac:dyDescent="0.2">
      <c r="A5" s="3"/>
      <c r="K5" s="11" t="str">
        <f>IF($D$13="English","Test Date:","Testdatum")</f>
        <v>Test Date:</v>
      </c>
      <c r="L5" s="393"/>
      <c r="M5" s="394"/>
      <c r="N5" s="394"/>
      <c r="O5" s="394"/>
      <c r="P5" s="394"/>
      <c r="Q5" s="395"/>
    </row>
    <row r="6" spans="1:17" ht="12.75" x14ac:dyDescent="0.2">
      <c r="C6" s="11" t="str">
        <f>IF($D$13="English","Part No.:","Modell Nr.")</f>
        <v>Part No.:</v>
      </c>
      <c r="D6" s="396" t="s">
        <v>92</v>
      </c>
      <c r="E6" s="397"/>
      <c r="F6" s="397"/>
      <c r="G6" s="397"/>
      <c r="H6" s="398"/>
      <c r="I6" s="5"/>
      <c r="J6" s="5"/>
      <c r="K6" s="11" t="str">
        <f>IF($D$13="English","Test Officer:","RVO")</f>
        <v>Test Officer:</v>
      </c>
      <c r="L6" s="399"/>
      <c r="M6" s="400"/>
      <c r="N6" s="400"/>
      <c r="O6" s="400"/>
      <c r="P6" s="400"/>
      <c r="Q6" s="401"/>
    </row>
    <row r="7" spans="1:17" ht="12.75" x14ac:dyDescent="0.2">
      <c r="C7" s="4"/>
      <c r="D7" s="643"/>
      <c r="E7" s="644"/>
      <c r="F7" s="9"/>
      <c r="G7" s="5"/>
      <c r="H7" s="5"/>
      <c r="I7" s="5"/>
      <c r="J7" s="5"/>
      <c r="K7" s="11" t="str">
        <f>IF($D$13="English","Bed No.","Bett S/N.")</f>
        <v>Bed No.</v>
      </c>
      <c r="L7" s="407"/>
      <c r="M7" s="408"/>
      <c r="N7" s="408"/>
      <c r="O7" s="408"/>
      <c r="P7" s="408"/>
      <c r="Q7" s="409"/>
    </row>
    <row r="8" spans="1:17" ht="12.75" x14ac:dyDescent="0.2">
      <c r="C8" s="12" t="s">
        <v>15</v>
      </c>
      <c r="D8" s="664">
        <v>250</v>
      </c>
      <c r="E8" s="665"/>
      <c r="F8" s="9" t="s">
        <v>10</v>
      </c>
      <c r="G8" s="5"/>
      <c r="H8" s="5"/>
      <c r="I8" s="5"/>
      <c r="J8" s="5"/>
      <c r="K8" s="11" t="str">
        <f>IF($D$13="English","Indicator S/N","Wägeelektronik S/N")</f>
        <v>Indicator S/N</v>
      </c>
      <c r="L8" s="399"/>
      <c r="M8" s="400"/>
      <c r="N8" s="400"/>
      <c r="O8" s="400"/>
      <c r="P8" s="400"/>
      <c r="Q8" s="401"/>
    </row>
    <row r="9" spans="1:17" ht="12.75" x14ac:dyDescent="0.2">
      <c r="C9" s="12" t="s">
        <v>19</v>
      </c>
      <c r="D9" s="668">
        <v>0.5</v>
      </c>
      <c r="E9" s="669"/>
      <c r="F9" s="9" t="s">
        <v>10</v>
      </c>
      <c r="G9" s="9"/>
      <c r="I9" s="9"/>
      <c r="K9" s="11" t="str">
        <f>IF($D$13="English","TAC(Type Approval Certificate) Indicator","Bauartzulassung Wägeelektronik")</f>
        <v>TAC(Type Approval Certificate) Indicator</v>
      </c>
      <c r="L9" s="399" t="s">
        <v>91</v>
      </c>
      <c r="M9" s="400"/>
      <c r="N9" s="400"/>
      <c r="O9" s="400"/>
      <c r="P9" s="400"/>
      <c r="Q9" s="401"/>
    </row>
    <row r="10" spans="1:17" ht="12.75" x14ac:dyDescent="0.2">
      <c r="C10" s="12"/>
      <c r="D10" s="27"/>
      <c r="E10" s="28"/>
      <c r="F10" s="9"/>
      <c r="K10" s="11" t="str">
        <f>IF($D$13="English","Firmware type and version:","Wägeelektronik Programm und Version")</f>
        <v>Firmware type and version:</v>
      </c>
      <c r="L10" s="399" t="s">
        <v>101</v>
      </c>
      <c r="M10" s="400"/>
      <c r="N10" s="400"/>
      <c r="O10" s="400"/>
      <c r="P10" s="400"/>
      <c r="Q10" s="401"/>
    </row>
    <row r="11" spans="1:17" ht="12" customHeight="1" x14ac:dyDescent="0.2">
      <c r="C11" s="4"/>
      <c r="H11" s="9"/>
      <c r="J11" s="13"/>
      <c r="K11" s="13"/>
      <c r="L11" s="9"/>
      <c r="M11" s="75" t="str">
        <f>IF($D$13="English","Test Weight Calibrations Current?","Standardgewichte kalibriert?")</f>
        <v>Test Weight Calibrations Current?</v>
      </c>
      <c r="N11" s="29"/>
    </row>
    <row r="12" spans="1:17" ht="12" customHeight="1" x14ac:dyDescent="0.2">
      <c r="I12" s="17"/>
      <c r="J12" s="17"/>
      <c r="K12" s="11" t="str">
        <f>IF($D$13="English","Set-No. of Standard-Weights in use","Set-Nr. der Standardgewichte")</f>
        <v>Set-No. of Standard-Weights in use</v>
      </c>
      <c r="L12" s="418"/>
      <c r="M12" s="419"/>
      <c r="N12" s="419"/>
      <c r="O12" s="419"/>
      <c r="P12" s="419"/>
      <c r="Q12" s="420"/>
    </row>
    <row r="13" spans="1:17" ht="12" customHeight="1" x14ac:dyDescent="0.2">
      <c r="A13" s="39" t="s">
        <v>80</v>
      </c>
      <c r="D13" s="219" t="s">
        <v>53</v>
      </c>
      <c r="G13" s="34"/>
      <c r="I13" s="17"/>
      <c r="J13" s="17"/>
      <c r="K13" s="17"/>
      <c r="L13" s="421"/>
      <c r="M13" s="422"/>
      <c r="N13" s="422"/>
      <c r="O13" s="422"/>
      <c r="P13" s="422"/>
      <c r="Q13" s="423"/>
    </row>
    <row r="14" spans="1:17" ht="12" customHeight="1" x14ac:dyDescent="0.2">
      <c r="A14" s="39"/>
      <c r="D14" s="38"/>
      <c r="G14" s="34"/>
      <c r="I14" s="17"/>
      <c r="J14" s="17"/>
      <c r="K14" s="11" t="str">
        <f>IF($D$13="English","Set-No. Small Weights in use","Set-Nr. der kleinen Gewichte")</f>
        <v>Set-No. Small Weights in use</v>
      </c>
      <c r="L14" s="418"/>
      <c r="M14" s="419"/>
      <c r="N14" s="419"/>
      <c r="O14" s="419"/>
      <c r="P14" s="419"/>
      <c r="Q14" s="420"/>
    </row>
    <row r="15" spans="1:17" ht="12" customHeight="1" x14ac:dyDescent="0.2">
      <c r="A15" s="39"/>
      <c r="D15" s="38"/>
      <c r="G15" s="34"/>
      <c r="I15" s="17"/>
      <c r="J15" s="17"/>
      <c r="L15" s="421"/>
      <c r="M15" s="422"/>
      <c r="N15" s="422"/>
      <c r="O15" s="422"/>
      <c r="P15" s="422"/>
      <c r="Q15" s="423"/>
    </row>
    <row r="16" spans="1:17" ht="17.25" customHeight="1" x14ac:dyDescent="0.2">
      <c r="A16" s="40" t="str">
        <f>IF($D$13="English","Load Cell","Wägezelle")</f>
        <v>Load Cell</v>
      </c>
      <c r="C16" s="41" t="str">
        <f>IF($D$13="English","Manufacturer","Hersteller")</f>
        <v>Manufacturer</v>
      </c>
      <c r="D16" s="4"/>
      <c r="E16" s="437"/>
      <c r="F16" s="438"/>
      <c r="G16" s="438"/>
      <c r="H16" s="439"/>
      <c r="I16" s="1" t="s">
        <v>22</v>
      </c>
      <c r="J16" s="412"/>
      <c r="K16" s="439"/>
      <c r="L16" s="41" t="str">
        <f>IF($D$13="English","Total number:","Gesamtanzahl:")</f>
        <v>Total number:</v>
      </c>
      <c r="M16" s="13"/>
      <c r="N16" s="13"/>
      <c r="P16" s="616"/>
      <c r="Q16" s="617"/>
    </row>
    <row r="17" spans="1:26" ht="12" customHeight="1" x14ac:dyDescent="0.2">
      <c r="G17" s="14"/>
      <c r="H17" s="16"/>
      <c r="I17" s="16"/>
      <c r="J17" s="15"/>
    </row>
    <row r="18" spans="1:26" ht="12" customHeight="1" x14ac:dyDescent="0.2">
      <c r="A18" s="94" t="str">
        <f>IF($D$13="English","1. Repeatability Test (indicator in hi-res mode):","1. Prüfung der Wiederholbarkeit (Indikator in Hi-Res-Modus):")</f>
        <v>1. Repeatability Test (indicator in hi-res mode):</v>
      </c>
      <c r="B18" s="76"/>
      <c r="C18" s="77"/>
      <c r="D18" s="95"/>
      <c r="E18" s="96"/>
      <c r="F18" s="97"/>
      <c r="G18" s="76"/>
      <c r="H18" s="76" t="str">
        <f>IF($D$13="English","accordance to EN45501-2015, A.4.10","gemäß EN45501-2015, A.4.10")</f>
        <v>accordance to EN45501-2015, A.4.10</v>
      </c>
      <c r="I18" s="76"/>
      <c r="J18" s="98"/>
      <c r="K18" s="99"/>
      <c r="L18" s="99"/>
      <c r="M18" s="99"/>
      <c r="N18" s="76"/>
      <c r="O18" s="76"/>
      <c r="P18" s="76"/>
      <c r="Q18" s="76"/>
    </row>
    <row r="19" spans="1:26" ht="12" customHeight="1" x14ac:dyDescent="0.2">
      <c r="A19" s="98" t="str">
        <f>IF($D$13="English","* The zero tracking device may be in operation for the repeatability test.","* Die Nullnachführung darf  bei der Prüfung der Wiederholbarkeit eingeschaltet sein")</f>
        <v>* The zero tracking device may be in operation for the repeatability test.</v>
      </c>
      <c r="B19" s="76"/>
      <c r="C19" s="77"/>
      <c r="D19" s="95"/>
      <c r="E19" s="96"/>
      <c r="F19" s="97"/>
      <c r="G19" s="76"/>
      <c r="H19" s="97"/>
      <c r="I19" s="76"/>
      <c r="J19" s="76"/>
      <c r="K19" s="99"/>
      <c r="L19" s="99"/>
      <c r="M19" s="99"/>
      <c r="N19" s="76"/>
      <c r="O19" s="76"/>
      <c r="P19" s="76"/>
      <c r="Q19" s="76"/>
    </row>
    <row r="20" spans="1:26" ht="12.75" customHeight="1" x14ac:dyDescent="0.2">
      <c r="A20" s="402" t="str">
        <f>IF($D$13="English","load must be about","ungefähre Last")</f>
        <v>load must be about</v>
      </c>
      <c r="B20" s="403"/>
      <c r="C20" s="404"/>
      <c r="D20" s="390" t="s">
        <v>0</v>
      </c>
      <c r="E20" s="425"/>
      <c r="F20" s="391"/>
      <c r="G20" s="390" t="s">
        <v>7</v>
      </c>
      <c r="H20" s="391"/>
      <c r="I20" s="390" t="s">
        <v>8</v>
      </c>
      <c r="J20" s="391"/>
      <c r="K20" s="390" t="s">
        <v>1</v>
      </c>
      <c r="L20" s="391"/>
      <c r="M20" s="102" t="s">
        <v>9</v>
      </c>
      <c r="N20" s="103"/>
      <c r="O20" s="104"/>
      <c r="P20" s="76"/>
      <c r="Q20" s="76"/>
      <c r="R20" s="25"/>
      <c r="S20" s="8"/>
      <c r="T20" s="16"/>
      <c r="U20" s="17"/>
      <c r="V20" s="17"/>
      <c r="W20" s="17"/>
      <c r="X20" s="17"/>
      <c r="Y20" s="17"/>
      <c r="Z20" s="17"/>
    </row>
    <row r="21" spans="1:26" ht="12" customHeight="1" x14ac:dyDescent="0.2">
      <c r="A21" s="102" t="s">
        <v>3</v>
      </c>
      <c r="B21" s="425" t="s">
        <v>2</v>
      </c>
      <c r="C21" s="426"/>
      <c r="D21" s="102" t="s">
        <v>3</v>
      </c>
      <c r="E21" s="425" t="s">
        <v>2</v>
      </c>
      <c r="F21" s="426"/>
      <c r="G21" s="390" t="s">
        <v>2</v>
      </c>
      <c r="H21" s="391"/>
      <c r="I21" s="390" t="s">
        <v>2</v>
      </c>
      <c r="J21" s="425"/>
      <c r="K21" s="102" t="s">
        <v>2</v>
      </c>
      <c r="L21" s="101" t="s">
        <v>3</v>
      </c>
      <c r="M21" s="102" t="s">
        <v>16</v>
      </c>
      <c r="N21" s="104"/>
      <c r="O21" s="104"/>
      <c r="P21" s="76"/>
      <c r="Q21" s="76"/>
      <c r="S21" s="8"/>
      <c r="T21" s="16"/>
      <c r="U21" s="17"/>
      <c r="V21" s="17"/>
      <c r="W21" s="17"/>
      <c r="X21" s="17"/>
      <c r="Y21" s="17"/>
      <c r="Z21" s="17"/>
    </row>
    <row r="22" spans="1:26" ht="12" customHeight="1" x14ac:dyDescent="0.2">
      <c r="A22" s="105">
        <f>IF($D$9=0," ",$D$8/$D$9*0.8)</f>
        <v>400</v>
      </c>
      <c r="B22" s="703">
        <f>$D$8*0.8</f>
        <v>200</v>
      </c>
      <c r="C22" s="704"/>
      <c r="D22" s="106">
        <f>IF($D$9=0," ",E22/$D$9)</f>
        <v>0</v>
      </c>
      <c r="E22" s="513"/>
      <c r="F22" s="514"/>
      <c r="G22" s="513"/>
      <c r="H22" s="514"/>
      <c r="I22" s="507" t="str">
        <f>IF(G22=0," ",ABS(G22-E22))</f>
        <v xml:space="preserve"> </v>
      </c>
      <c r="J22" s="508"/>
      <c r="K22" s="209">
        <f>L22*$D$9</f>
        <v>0.25</v>
      </c>
      <c r="L22" s="108">
        <f>IF(D22=" ",0,IF(D22&lt;=500,0.5,(IF(D22&lt;=2000,1,IF(D22&gt;2000,1.5," ")))))</f>
        <v>0.5</v>
      </c>
      <c r="M22" s="109" t="str">
        <f>IF(I22&lt;=K22,"Y","N")</f>
        <v>N</v>
      </c>
      <c r="N22" s="76"/>
      <c r="O22" s="76"/>
      <c r="P22" s="76"/>
      <c r="Q22" s="76"/>
    </row>
    <row r="23" spans="1:26" ht="12" customHeight="1" x14ac:dyDescent="0.2">
      <c r="A23" s="105">
        <f>IF($D$9=0," ",$D$8/$D$9*0.8)</f>
        <v>400</v>
      </c>
      <c r="B23" s="703">
        <f>$D$8*0.8</f>
        <v>200</v>
      </c>
      <c r="C23" s="704"/>
      <c r="D23" s="106">
        <f>IF($D$9=0," ",E23/$D$9)</f>
        <v>0</v>
      </c>
      <c r="E23" s="705">
        <f>E22</f>
        <v>0</v>
      </c>
      <c r="F23" s="706"/>
      <c r="G23" s="513"/>
      <c r="H23" s="514"/>
      <c r="I23" s="507" t="str">
        <f>IF(G23=0," ",ABS(G23-E23))</f>
        <v xml:space="preserve"> </v>
      </c>
      <c r="J23" s="508"/>
      <c r="K23" s="209">
        <f>L23*$D$9</f>
        <v>0.25</v>
      </c>
      <c r="L23" s="108">
        <f>IF(D23=" ",0,IF(D23&lt;=500,0.5,(IF(D23&lt;=2000,1,IF(D23&gt;2000,1.5," ")))))</f>
        <v>0.5</v>
      </c>
      <c r="M23" s="109" t="str">
        <f>IF(I23&lt;=K23,"Y","N")</f>
        <v>N</v>
      </c>
      <c r="N23" s="76"/>
      <c r="O23" s="76"/>
      <c r="P23" s="76"/>
      <c r="Q23" s="76"/>
    </row>
    <row r="24" spans="1:26" ht="12" customHeight="1" x14ac:dyDescent="0.2">
      <c r="A24" s="105">
        <f>IF($D$9=0," ",$D$8/$D$9*0.8)</f>
        <v>400</v>
      </c>
      <c r="B24" s="703">
        <f>$D$8*0.8</f>
        <v>200</v>
      </c>
      <c r="C24" s="704"/>
      <c r="D24" s="106">
        <f>IF($D$9=0," ",E24/$D$9)</f>
        <v>0</v>
      </c>
      <c r="E24" s="705">
        <f>E22</f>
        <v>0</v>
      </c>
      <c r="F24" s="706"/>
      <c r="G24" s="513"/>
      <c r="H24" s="514"/>
      <c r="I24" s="507" t="str">
        <f>IF(G24=0," ",ABS(G24-E24))</f>
        <v xml:space="preserve"> </v>
      </c>
      <c r="J24" s="508"/>
      <c r="K24" s="209">
        <f>L24*$D$9</f>
        <v>0.25</v>
      </c>
      <c r="L24" s="108">
        <f>IF(D24=" ",0,IF(D24&lt;=500,0.5,(IF(D24&lt;=2000,1,IF(D24&gt;2000,1.5," ")))))</f>
        <v>0.5</v>
      </c>
      <c r="M24" s="109" t="str">
        <f>IF(I24&lt;=K24,"Y","N")</f>
        <v>N</v>
      </c>
      <c r="N24" s="76"/>
      <c r="O24" s="76"/>
      <c r="P24" s="76"/>
      <c r="Q24" s="76"/>
    </row>
    <row r="25" spans="1:26" ht="12" customHeight="1" x14ac:dyDescent="0.2">
      <c r="A25" s="288"/>
      <c r="B25" s="302"/>
      <c r="C25" s="303"/>
      <c r="D25" s="87"/>
      <c r="E25" s="304"/>
      <c r="F25" s="305"/>
      <c r="G25" s="390" t="s">
        <v>102</v>
      </c>
      <c r="H25" s="391"/>
      <c r="I25" s="507">
        <f>IF(G22=0,0,ROUND((MAX(G22:H24)-MIN(G22:H24)),4))</f>
        <v>0</v>
      </c>
      <c r="J25" s="508"/>
      <c r="K25" s="209">
        <f>L25*$D$9</f>
        <v>0.25</v>
      </c>
      <c r="L25" s="108">
        <f>IF(OR(D22=" ",D23=" ",D24=" "),0,IF(AND(D22&lt;=500,D23&lt;=500,D24&lt;=500),0.5,(IF(AND(D22&lt;=2000,D23&lt;=2000,D24&lt;=2000),1,IF(AND(D22&gt;2000,D23&gt;2000,D24&gt;2000),1.5," ")))))</f>
        <v>0.5</v>
      </c>
      <c r="M25" s="109" t="str">
        <f>IF(I25&lt;=K25,"Y","N")</f>
        <v>Y</v>
      </c>
      <c r="N25" s="76"/>
      <c r="O25" s="76"/>
      <c r="P25" s="76"/>
      <c r="Q25" s="76"/>
    </row>
    <row r="26" spans="1:26" ht="12" customHeight="1" x14ac:dyDescent="0.2">
      <c r="A26" s="76"/>
      <c r="B26" s="76"/>
      <c r="C26" s="76"/>
      <c r="D26" s="76"/>
      <c r="E26" s="76"/>
      <c r="F26" s="76"/>
      <c r="G26" s="76"/>
      <c r="H26" s="76"/>
      <c r="I26" s="76"/>
      <c r="J26" s="387" t="str">
        <f>IF($D$13="English","Test passed?","Test bestanden?")</f>
        <v>Test passed?</v>
      </c>
      <c r="K26" s="388"/>
      <c r="L26" s="389"/>
      <c r="M26" s="109" t="str">
        <f>IF(AND(M22="Y",M23="Y",M24="Y",M25="Y"),"Y","N")</f>
        <v>N</v>
      </c>
      <c r="N26" s="76"/>
      <c r="O26" s="76"/>
      <c r="P26" s="76"/>
      <c r="Q26" s="76"/>
    </row>
    <row r="27" spans="1:26" ht="12" customHeight="1" x14ac:dyDescent="0.2">
      <c r="A27" s="76"/>
      <c r="B27" s="76"/>
      <c r="C27" s="76"/>
      <c r="D27" s="76"/>
      <c r="E27" s="76"/>
      <c r="F27" s="76"/>
      <c r="G27" s="76"/>
      <c r="H27" s="76"/>
      <c r="I27" s="76"/>
      <c r="J27" s="113"/>
      <c r="K27" s="114"/>
      <c r="L27" s="114"/>
      <c r="M27" s="115"/>
      <c r="N27" s="76"/>
      <c r="O27" s="76"/>
      <c r="P27" s="76"/>
      <c r="Q27" s="76"/>
    </row>
    <row r="28" spans="1:26" ht="15.75" customHeight="1" x14ac:dyDescent="0.2">
      <c r="A28" s="94" t="str">
        <f>IF($D$13="English","2.  Accuracy of Zero Device (hi-res mode: off):","2.  Prüfung der Genauigkeit der Nullstellung (Hi-Res-Modus aus):")</f>
        <v>2.  Accuracy of Zero Device (hi-res mode: off):</v>
      </c>
      <c r="B28" s="76"/>
      <c r="C28" s="76"/>
      <c r="D28" s="76"/>
      <c r="E28" s="76"/>
      <c r="F28" s="76"/>
      <c r="G28" s="76"/>
      <c r="H28" s="76" t="str">
        <f>IF($D$13="English","accordance to EN45501-2015, A.4.2.3","gemäß EN45501-2015, A.4.2.3")</f>
        <v>accordance to EN45501-2015, A.4.2.3</v>
      </c>
      <c r="I28" s="76"/>
      <c r="J28" s="98"/>
      <c r="K28" s="76"/>
      <c r="L28" s="116"/>
      <c r="M28" s="76"/>
      <c r="N28" s="76"/>
      <c r="O28" s="76"/>
      <c r="P28" s="76"/>
      <c r="Q28" s="76"/>
    </row>
    <row r="29" spans="1:26" ht="12.75" x14ac:dyDescent="0.2">
      <c r="A29" s="450" t="s">
        <v>85</v>
      </c>
      <c r="B29" s="451"/>
      <c r="C29" s="451"/>
      <c r="D29" s="426"/>
      <c r="E29" s="450" t="s">
        <v>82</v>
      </c>
      <c r="F29" s="451"/>
      <c r="G29" s="426"/>
      <c r="H29" s="450" t="s">
        <v>1</v>
      </c>
      <c r="I29" s="498"/>
      <c r="J29" s="102" t="s">
        <v>9</v>
      </c>
      <c r="K29" s="119"/>
      <c r="L29" s="76"/>
      <c r="M29" s="76"/>
      <c r="N29" s="76"/>
      <c r="O29" s="76"/>
      <c r="P29" s="76"/>
      <c r="Q29" s="76"/>
    </row>
    <row r="30" spans="1:26" ht="12.75" customHeight="1" x14ac:dyDescent="0.2">
      <c r="A30" s="450" t="s">
        <v>2</v>
      </c>
      <c r="B30" s="451"/>
      <c r="C30" s="451"/>
      <c r="D30" s="426"/>
      <c r="E30" s="450" t="s">
        <v>2</v>
      </c>
      <c r="F30" s="451"/>
      <c r="G30" s="426"/>
      <c r="H30" s="120" t="s">
        <v>2</v>
      </c>
      <c r="I30" s="118" t="s">
        <v>3</v>
      </c>
      <c r="J30" s="102" t="s">
        <v>16</v>
      </c>
      <c r="K30" s="119"/>
      <c r="L30" s="76"/>
      <c r="M30" s="76"/>
      <c r="N30" s="76"/>
      <c r="O30" s="76"/>
      <c r="P30" s="76"/>
      <c r="Q30" s="76"/>
    </row>
    <row r="31" spans="1:26" ht="12.75" x14ac:dyDescent="0.2">
      <c r="A31" s="520"/>
      <c r="B31" s="521"/>
      <c r="C31" s="522"/>
      <c r="D31" s="523"/>
      <c r="E31" s="507" t="str">
        <f>IF(A31=0," ",0.5*$D$9-$A$31)</f>
        <v xml:space="preserve"> </v>
      </c>
      <c r="F31" s="524"/>
      <c r="G31" s="525"/>
      <c r="H31" s="217">
        <f>I31*$D$9</f>
        <v>0.125</v>
      </c>
      <c r="I31" s="122">
        <v>0.25</v>
      </c>
      <c r="J31" s="109" t="str">
        <f>IF(A31=0," ",IF(H31&gt;=ABS($E31),"Y","N"))</f>
        <v xml:space="preserve"> </v>
      </c>
      <c r="K31" s="123"/>
      <c r="L31" s="124"/>
      <c r="M31" s="124"/>
      <c r="N31" s="124"/>
      <c r="O31" s="124"/>
      <c r="P31" s="124"/>
      <c r="Q31" s="124"/>
    </row>
    <row r="32" spans="1:26" ht="12.75" x14ac:dyDescent="0.2">
      <c r="A32" s="125"/>
      <c r="B32" s="126"/>
      <c r="C32" s="76"/>
      <c r="D32" s="76"/>
      <c r="E32" s="76"/>
      <c r="F32" s="76"/>
      <c r="G32" s="76"/>
      <c r="H32" s="76"/>
      <c r="I32" s="77" t="str">
        <f>IF($D$13="English","Test passed?","Test bestanden?")</f>
        <v>Test passed?</v>
      </c>
      <c r="J32" s="127" t="str">
        <f>IF(J31="Y","Y","N")</f>
        <v>N</v>
      </c>
      <c r="K32" s="76"/>
      <c r="L32" s="124"/>
      <c r="M32" s="124"/>
      <c r="N32" s="124"/>
      <c r="O32" s="124"/>
      <c r="P32" s="124"/>
      <c r="Q32" s="124"/>
    </row>
    <row r="33" spans="1:17" ht="12.75" x14ac:dyDescent="0.2">
      <c r="A33" s="128"/>
      <c r="B33" s="76"/>
      <c r="C33" s="76"/>
      <c r="D33" s="76"/>
      <c r="E33" s="76"/>
      <c r="F33" s="76"/>
      <c r="G33" s="76"/>
      <c r="H33" s="97"/>
      <c r="I33" s="76"/>
      <c r="J33" s="76"/>
      <c r="K33" s="76"/>
      <c r="L33" s="116"/>
      <c r="M33" s="76"/>
      <c r="N33" s="129"/>
      <c r="O33" s="124"/>
      <c r="P33" s="124"/>
      <c r="Q33" s="124"/>
    </row>
    <row r="34" spans="1:17" ht="12" customHeight="1" x14ac:dyDescent="0.2">
      <c r="A34" s="94" t="str">
        <f>IF($D$13="English","3.  Accuracy of Tare Device  (hi-res mode: off):","3.  Genauigkeit der Tarierung  (Hi-Res-Modus: aus):")</f>
        <v>3.  Accuracy of Tare Device  (hi-res mode: off):</v>
      </c>
      <c r="B34" s="130"/>
      <c r="C34" s="131"/>
      <c r="D34" s="76"/>
      <c r="E34" s="76"/>
      <c r="F34" s="76"/>
      <c r="G34" s="76" t="str">
        <f>IF($D$13="English","accordance to EN45501-2015, A.4.6.2","gemäß EN45501-2015, A.4.6.2")</f>
        <v>accordance to EN45501-2015, A.4.6.2</v>
      </c>
      <c r="H34" s="76"/>
      <c r="I34" s="114"/>
      <c r="J34" s="132"/>
      <c r="K34" s="76"/>
      <c r="L34" s="76"/>
      <c r="M34" s="133" t="s">
        <v>83</v>
      </c>
      <c r="N34" s="124"/>
      <c r="O34" s="134"/>
      <c r="P34" s="124"/>
      <c r="Q34" s="124"/>
    </row>
    <row r="35" spans="1:17" ht="12.75" x14ac:dyDescent="0.2">
      <c r="A35" s="76"/>
      <c r="B35" s="78"/>
      <c r="C35" s="135"/>
      <c r="D35" s="76"/>
      <c r="E35" s="76"/>
      <c r="F35" s="76"/>
      <c r="G35" s="99"/>
      <c r="H35" s="98"/>
      <c r="I35" s="114"/>
      <c r="J35" s="132"/>
      <c r="K35" s="76"/>
      <c r="L35" s="76"/>
      <c r="M35" s="76"/>
      <c r="N35" s="76"/>
      <c r="O35" s="76"/>
      <c r="P35" s="76"/>
      <c r="Q35" s="76"/>
    </row>
    <row r="36" spans="1:17" ht="12.75" x14ac:dyDescent="0.2">
      <c r="A36" s="450" t="s">
        <v>85</v>
      </c>
      <c r="B36" s="451"/>
      <c r="C36" s="451"/>
      <c r="D36" s="426"/>
      <c r="E36" s="450" t="s">
        <v>86</v>
      </c>
      <c r="F36" s="451"/>
      <c r="G36" s="426"/>
      <c r="H36" s="450" t="s">
        <v>1</v>
      </c>
      <c r="I36" s="498"/>
      <c r="J36" s="102" t="s">
        <v>9</v>
      </c>
      <c r="K36" s="76"/>
      <c r="L36" s="76"/>
      <c r="M36" s="76"/>
      <c r="N36" s="76"/>
      <c r="O36" s="76"/>
      <c r="P36" s="76"/>
      <c r="Q36" s="76"/>
    </row>
    <row r="37" spans="1:17" ht="12.75" x14ac:dyDescent="0.2">
      <c r="A37" s="450" t="s">
        <v>2</v>
      </c>
      <c r="B37" s="451"/>
      <c r="C37" s="451"/>
      <c r="D37" s="426"/>
      <c r="E37" s="450" t="s">
        <v>2</v>
      </c>
      <c r="F37" s="451"/>
      <c r="G37" s="426"/>
      <c r="H37" s="120" t="s">
        <v>2</v>
      </c>
      <c r="I37" s="118" t="s">
        <v>3</v>
      </c>
      <c r="J37" s="102" t="s">
        <v>16</v>
      </c>
      <c r="K37" s="76"/>
      <c r="L37" s="76"/>
      <c r="M37" s="76"/>
      <c r="N37" s="76"/>
      <c r="O37" s="76"/>
      <c r="P37" s="76"/>
      <c r="Q37" s="76"/>
    </row>
    <row r="38" spans="1:17" ht="12.75" x14ac:dyDescent="0.2">
      <c r="A38" s="520"/>
      <c r="B38" s="521"/>
      <c r="C38" s="522"/>
      <c r="D38" s="523"/>
      <c r="E38" s="507" t="str">
        <f>IF(A38=0," ",0.5*$D$9-$A$38)</f>
        <v xml:space="preserve"> </v>
      </c>
      <c r="F38" s="524"/>
      <c r="G38" s="525"/>
      <c r="H38" s="217">
        <f>I38*$D$9</f>
        <v>0.125</v>
      </c>
      <c r="I38" s="122">
        <v>0.25</v>
      </c>
      <c r="J38" s="109" t="str">
        <f>IF(A38=0," ",IF(H38&gt;=ABS($E38),"Y","N"))</f>
        <v xml:space="preserve"> </v>
      </c>
      <c r="K38" s="76"/>
      <c r="L38" s="76"/>
      <c r="M38" s="76"/>
      <c r="N38" s="76"/>
      <c r="O38" s="76"/>
      <c r="P38" s="76"/>
      <c r="Q38" s="76"/>
    </row>
    <row r="39" spans="1:17" ht="12.75" x14ac:dyDescent="0.2">
      <c r="A39" s="125"/>
      <c r="B39" s="126"/>
      <c r="C39" s="76"/>
      <c r="D39" s="76"/>
      <c r="E39" s="76"/>
      <c r="F39" s="76"/>
      <c r="G39" s="76"/>
      <c r="H39" s="76"/>
      <c r="I39" s="77" t="str">
        <f>IF($D$13="English","Test passed?","Test bestanden?")</f>
        <v>Test passed?</v>
      </c>
      <c r="J39" s="127" t="str">
        <f>IF(J38="Y","Y","N")</f>
        <v>N</v>
      </c>
      <c r="K39" s="76"/>
      <c r="L39" s="76"/>
      <c r="M39" s="76"/>
      <c r="N39" s="76"/>
      <c r="O39" s="76"/>
      <c r="P39" s="76"/>
      <c r="Q39" s="76"/>
    </row>
    <row r="40" spans="1:17" ht="12" customHeight="1" x14ac:dyDescent="0.2">
      <c r="A40" s="76"/>
      <c r="B40" s="76"/>
      <c r="C40" s="76"/>
      <c r="D40" s="76"/>
      <c r="E40" s="76"/>
      <c r="F40" s="76"/>
      <c r="G40" s="113"/>
      <c r="H40" s="114"/>
      <c r="I40" s="114"/>
      <c r="J40" s="136"/>
      <c r="K40" s="76"/>
      <c r="L40" s="76"/>
      <c r="M40" s="76"/>
      <c r="N40" s="76"/>
      <c r="O40" s="76"/>
      <c r="P40" s="76"/>
      <c r="Q40" s="76"/>
    </row>
    <row r="41" spans="1:17" ht="12" customHeight="1" x14ac:dyDescent="0.2">
      <c r="A41" s="622" t="str">
        <f>IF($D$13="English","4.  Weighing / Linearity Test (Indicator in hi-res mode):","4. Prüfung der Richtigkeit mit Normallast (Indikator in Hi-Res-Modus):")</f>
        <v>4.  Weighing / Linearity Test (Indicator in hi-res mode):</v>
      </c>
      <c r="B41" s="623"/>
      <c r="C41" s="623"/>
      <c r="D41" s="623"/>
      <c r="E41" s="623"/>
      <c r="F41" s="623"/>
      <c r="G41" s="623"/>
      <c r="H41" s="623"/>
      <c r="I41" s="76"/>
      <c r="J41" s="137"/>
      <c r="K41" s="76"/>
      <c r="L41" s="76"/>
      <c r="M41" s="99"/>
      <c r="N41" s="76"/>
      <c r="O41" s="76"/>
      <c r="P41" s="76"/>
      <c r="Q41" s="76"/>
    </row>
    <row r="42" spans="1:17" ht="12" customHeight="1" x14ac:dyDescent="0.2">
      <c r="A42" s="624"/>
      <c r="B42" s="624"/>
      <c r="C42" s="624"/>
      <c r="D42" s="624"/>
      <c r="E42" s="624"/>
      <c r="F42" s="624"/>
      <c r="G42" s="624"/>
      <c r="H42" s="624"/>
      <c r="I42" s="76" t="str">
        <f>IF($D$13="English","accordance to EN45501-2015, A.4.4.1","gemäß EN45501-2015, A.4.4.1")</f>
        <v>accordance to EN45501-2015, A.4.4.1</v>
      </c>
      <c r="J42" s="137"/>
      <c r="K42" s="76"/>
      <c r="L42" s="76"/>
      <c r="M42" s="99"/>
      <c r="N42" s="76"/>
      <c r="O42" s="76"/>
      <c r="P42" s="76"/>
      <c r="Q42" s="76"/>
    </row>
    <row r="43" spans="1:17" x14ac:dyDescent="0.2">
      <c r="A43" s="402" t="str">
        <f>IF($D$13="English","load must be about","ungefähre Last")</f>
        <v>load must be about</v>
      </c>
      <c r="B43" s="403"/>
      <c r="C43" s="404"/>
      <c r="D43" s="390" t="s">
        <v>0</v>
      </c>
      <c r="E43" s="425"/>
      <c r="F43" s="391"/>
      <c r="G43" s="390" t="s">
        <v>7</v>
      </c>
      <c r="H43" s="391"/>
      <c r="I43" s="390" t="s">
        <v>87</v>
      </c>
      <c r="J43" s="391"/>
      <c r="K43" s="390" t="s">
        <v>1</v>
      </c>
      <c r="L43" s="391"/>
      <c r="M43" s="446" t="s">
        <v>88</v>
      </c>
      <c r="N43" s="447"/>
      <c r="O43" s="448"/>
      <c r="P43" s="102" t="s">
        <v>9</v>
      </c>
      <c r="Q43" s="76"/>
    </row>
    <row r="44" spans="1:17" ht="12.75" x14ac:dyDescent="0.2">
      <c r="A44" s="102" t="s">
        <v>3</v>
      </c>
      <c r="B44" s="425" t="s">
        <v>2</v>
      </c>
      <c r="C44" s="426"/>
      <c r="D44" s="102" t="s">
        <v>3</v>
      </c>
      <c r="E44" s="425" t="s">
        <v>2</v>
      </c>
      <c r="F44" s="426"/>
      <c r="G44" s="390" t="s">
        <v>2</v>
      </c>
      <c r="H44" s="391"/>
      <c r="I44" s="390" t="s">
        <v>2</v>
      </c>
      <c r="J44" s="425"/>
      <c r="K44" s="102" t="s">
        <v>2</v>
      </c>
      <c r="L44" s="101" t="s">
        <v>3</v>
      </c>
      <c r="M44" s="390" t="s">
        <v>2</v>
      </c>
      <c r="N44" s="451"/>
      <c r="O44" s="451"/>
      <c r="P44" s="102" t="s">
        <v>16</v>
      </c>
      <c r="Q44" s="76"/>
    </row>
    <row r="45" spans="1:17" ht="12.75" x14ac:dyDescent="0.2">
      <c r="A45" s="141">
        <v>20</v>
      </c>
      <c r="B45" s="703">
        <f>A45*$D$9</f>
        <v>10</v>
      </c>
      <c r="C45" s="704"/>
      <c r="D45" s="142">
        <f>IF($D$9=0,"-",E45/$D$9)</f>
        <v>0</v>
      </c>
      <c r="E45" s="513"/>
      <c r="F45" s="514"/>
      <c r="G45" s="513"/>
      <c r="H45" s="514"/>
      <c r="I45" s="507" t="str">
        <f t="shared" ref="I45:I53" si="0">IF(G45=0," ",(G45-E45))</f>
        <v xml:space="preserve"> </v>
      </c>
      <c r="J45" s="508"/>
      <c r="K45" s="209">
        <f t="shared" ref="K45:K53" si="1">IF(L45=" "," ",L45*$D$9)</f>
        <v>0.25</v>
      </c>
      <c r="L45" s="108">
        <f>IF(D45&lt;=500,0.5,(IF(D45&lt;=2000,1,IF(D45&gt;2000,1.5," "))))</f>
        <v>0.5</v>
      </c>
      <c r="M45" s="507" t="str">
        <f t="shared" ref="M45:M53" si="2">IF(E45=0," ",IF($E$31=" "," ",ROUND(I45-$E$31,3)))</f>
        <v xml:space="preserve"> </v>
      </c>
      <c r="N45" s="580"/>
      <c r="O45" s="525"/>
      <c r="P45" s="109" t="str">
        <f>IF(M45=" "," ",IF(ABS(M45)&lt;=K45,"Y","N"))</f>
        <v xml:space="preserve"> </v>
      </c>
      <c r="Q45" s="76"/>
    </row>
    <row r="46" spans="1:17" ht="12.75" x14ac:dyDescent="0.2">
      <c r="A46" s="142">
        <f>IF($D$9=0,"-",IF($D$8/$D$9=500,100,IF($D$8/$D$9&lt;=1000,100,IF($D$8/$D$9&lt;=2000,200,500))))</f>
        <v>100</v>
      </c>
      <c r="B46" s="703">
        <f t="shared" ref="B46:B52" si="3">IF($D$9=0," ",A46*$D$9)</f>
        <v>50</v>
      </c>
      <c r="C46" s="704"/>
      <c r="D46" s="142">
        <f>IF($D$9=0,"-",E46/$D$9)</f>
        <v>0</v>
      </c>
      <c r="E46" s="513"/>
      <c r="F46" s="514"/>
      <c r="G46" s="513"/>
      <c r="H46" s="514"/>
      <c r="I46" s="507" t="str">
        <f t="shared" si="0"/>
        <v xml:space="preserve"> </v>
      </c>
      <c r="J46" s="508"/>
      <c r="K46" s="209">
        <f t="shared" si="1"/>
        <v>0.25</v>
      </c>
      <c r="L46" s="108">
        <f t="shared" ref="L46:L53" si="4">IF(D46&lt;=500,0.5,(IF(D46&lt;=2000,1,IF(D46&gt;2000,1.5," "))))</f>
        <v>0.5</v>
      </c>
      <c r="M46" s="507" t="str">
        <f t="shared" si="2"/>
        <v xml:space="preserve"> </v>
      </c>
      <c r="N46" s="580"/>
      <c r="O46" s="525"/>
      <c r="P46" s="109" t="str">
        <f t="shared" ref="P46:P53" si="5">IF(M46=" "," ",IF(ABS(M46)&lt;=K46,"Y","N"))</f>
        <v xml:space="preserve"> </v>
      </c>
      <c r="Q46" s="76"/>
    </row>
    <row r="47" spans="1:17" ht="12.75" x14ac:dyDescent="0.2">
      <c r="A47" s="142">
        <f>IF($D$9=0,"-",IF($D$8/$D$9=500,200,IF($D$8/$D$9&lt;=1000,200,IF($D$8/$D$9&lt;=2000,500,1000))))</f>
        <v>200</v>
      </c>
      <c r="B47" s="703">
        <f t="shared" si="3"/>
        <v>100</v>
      </c>
      <c r="C47" s="704"/>
      <c r="D47" s="142">
        <f t="shared" ref="D47:D53" si="6">IF($D$9=0,"-",E47/$D$9)</f>
        <v>0</v>
      </c>
      <c r="E47" s="513"/>
      <c r="F47" s="514"/>
      <c r="G47" s="513"/>
      <c r="H47" s="514"/>
      <c r="I47" s="507" t="str">
        <f t="shared" si="0"/>
        <v xml:space="preserve"> </v>
      </c>
      <c r="J47" s="508"/>
      <c r="K47" s="209">
        <f t="shared" si="1"/>
        <v>0.25</v>
      </c>
      <c r="L47" s="108">
        <f t="shared" si="4"/>
        <v>0.5</v>
      </c>
      <c r="M47" s="507" t="str">
        <f t="shared" si="2"/>
        <v xml:space="preserve"> </v>
      </c>
      <c r="N47" s="580"/>
      <c r="O47" s="525"/>
      <c r="P47" s="109" t="str">
        <f t="shared" si="5"/>
        <v xml:space="preserve"> </v>
      </c>
      <c r="Q47" s="76"/>
    </row>
    <row r="48" spans="1:17" ht="12.75" x14ac:dyDescent="0.2">
      <c r="A48" s="142">
        <f>IF($D$9=0,"-",IF($D$8/$D$9=500,300,IF($D$8/$D$9&lt;=1000,500,IF($D$8/$D$9&lt;=2000,1000,2000))))</f>
        <v>300</v>
      </c>
      <c r="B48" s="703">
        <f t="shared" si="3"/>
        <v>150</v>
      </c>
      <c r="C48" s="704"/>
      <c r="D48" s="142">
        <f t="shared" si="6"/>
        <v>0</v>
      </c>
      <c r="E48" s="513"/>
      <c r="F48" s="514"/>
      <c r="G48" s="513"/>
      <c r="H48" s="514"/>
      <c r="I48" s="507" t="str">
        <f t="shared" si="0"/>
        <v xml:space="preserve"> </v>
      </c>
      <c r="J48" s="508"/>
      <c r="K48" s="209">
        <f t="shared" si="1"/>
        <v>0.25</v>
      </c>
      <c r="L48" s="108">
        <f t="shared" si="4"/>
        <v>0.5</v>
      </c>
      <c r="M48" s="507" t="str">
        <f t="shared" si="2"/>
        <v xml:space="preserve"> </v>
      </c>
      <c r="N48" s="580"/>
      <c r="O48" s="525"/>
      <c r="P48" s="109" t="str">
        <f t="shared" si="5"/>
        <v xml:space="preserve"> </v>
      </c>
      <c r="Q48" s="76"/>
    </row>
    <row r="49" spans="1:17" ht="12.75" x14ac:dyDescent="0.2">
      <c r="A49" s="142">
        <f>IF($D$9=0,"-",$D$8/$D$9)</f>
        <v>500</v>
      </c>
      <c r="B49" s="703">
        <f t="shared" si="3"/>
        <v>250</v>
      </c>
      <c r="C49" s="704"/>
      <c r="D49" s="142">
        <f t="shared" si="6"/>
        <v>0</v>
      </c>
      <c r="E49" s="513"/>
      <c r="F49" s="514"/>
      <c r="G49" s="513"/>
      <c r="H49" s="514"/>
      <c r="I49" s="507" t="str">
        <f t="shared" si="0"/>
        <v xml:space="preserve"> </v>
      </c>
      <c r="J49" s="508"/>
      <c r="K49" s="209">
        <f t="shared" si="1"/>
        <v>0.25</v>
      </c>
      <c r="L49" s="108">
        <f t="shared" si="4"/>
        <v>0.5</v>
      </c>
      <c r="M49" s="507" t="str">
        <f t="shared" si="2"/>
        <v xml:space="preserve"> </v>
      </c>
      <c r="N49" s="580"/>
      <c r="O49" s="525"/>
      <c r="P49" s="109" t="str">
        <f t="shared" si="5"/>
        <v xml:space="preserve"> </v>
      </c>
      <c r="Q49" s="76"/>
    </row>
    <row r="50" spans="1:17" ht="12.75" x14ac:dyDescent="0.2">
      <c r="A50" s="142">
        <f>IF($D$9=0,"-",IF($D$8/$D$9=500,300,IF($D$8/$D$9&lt;=1000,500,IF($D$8/$D$9&lt;=2000,1000,2000))))</f>
        <v>300</v>
      </c>
      <c r="B50" s="703">
        <f t="shared" si="3"/>
        <v>150</v>
      </c>
      <c r="C50" s="704"/>
      <c r="D50" s="142">
        <f t="shared" si="6"/>
        <v>0</v>
      </c>
      <c r="E50" s="707">
        <f>E48</f>
        <v>0</v>
      </c>
      <c r="F50" s="508"/>
      <c r="G50" s="513"/>
      <c r="H50" s="514"/>
      <c r="I50" s="507" t="str">
        <f t="shared" si="0"/>
        <v xml:space="preserve"> </v>
      </c>
      <c r="J50" s="508"/>
      <c r="K50" s="209">
        <f t="shared" si="1"/>
        <v>0.25</v>
      </c>
      <c r="L50" s="108">
        <f t="shared" si="4"/>
        <v>0.5</v>
      </c>
      <c r="M50" s="507" t="str">
        <f t="shared" si="2"/>
        <v xml:space="preserve"> </v>
      </c>
      <c r="N50" s="580"/>
      <c r="O50" s="525"/>
      <c r="P50" s="109" t="str">
        <f t="shared" si="5"/>
        <v xml:space="preserve"> </v>
      </c>
      <c r="Q50" s="76"/>
    </row>
    <row r="51" spans="1:17" ht="12.75" x14ac:dyDescent="0.2">
      <c r="A51" s="142">
        <f>IF($D$9=0,"-",IF($D$8/$D$9=500,200,IF($D$8/$D$9&lt;=1000,200,IF($D$8/$D$9&lt;=2000,500,1000))))</f>
        <v>200</v>
      </c>
      <c r="B51" s="703">
        <f t="shared" si="3"/>
        <v>100</v>
      </c>
      <c r="C51" s="704"/>
      <c r="D51" s="142">
        <f t="shared" si="6"/>
        <v>0</v>
      </c>
      <c r="E51" s="707">
        <f>E47</f>
        <v>0</v>
      </c>
      <c r="F51" s="508"/>
      <c r="G51" s="513"/>
      <c r="H51" s="514"/>
      <c r="I51" s="507" t="str">
        <f t="shared" si="0"/>
        <v xml:space="preserve"> </v>
      </c>
      <c r="J51" s="508"/>
      <c r="K51" s="209">
        <f t="shared" si="1"/>
        <v>0.25</v>
      </c>
      <c r="L51" s="108">
        <f t="shared" si="4"/>
        <v>0.5</v>
      </c>
      <c r="M51" s="507" t="str">
        <f t="shared" si="2"/>
        <v xml:space="preserve"> </v>
      </c>
      <c r="N51" s="580"/>
      <c r="O51" s="525"/>
      <c r="P51" s="109" t="str">
        <f t="shared" si="5"/>
        <v xml:space="preserve"> </v>
      </c>
      <c r="Q51" s="76"/>
    </row>
    <row r="52" spans="1:17" ht="12.75" x14ac:dyDescent="0.2">
      <c r="A52" s="142">
        <f>IF($D$9=0,"-",IF($D$8/$D$9=500,100,IF($D$8/$D$9&lt;=1000,100,IF($D$8/$D$9&lt;=2000,200,500))))</f>
        <v>100</v>
      </c>
      <c r="B52" s="703">
        <f t="shared" si="3"/>
        <v>50</v>
      </c>
      <c r="C52" s="704"/>
      <c r="D52" s="142">
        <f t="shared" si="6"/>
        <v>0</v>
      </c>
      <c r="E52" s="707">
        <f>E46</f>
        <v>0</v>
      </c>
      <c r="F52" s="508"/>
      <c r="G52" s="513"/>
      <c r="H52" s="514"/>
      <c r="I52" s="507" t="str">
        <f t="shared" si="0"/>
        <v xml:space="preserve"> </v>
      </c>
      <c r="J52" s="508"/>
      <c r="K52" s="209">
        <f t="shared" si="1"/>
        <v>0.25</v>
      </c>
      <c r="L52" s="108">
        <f t="shared" si="4"/>
        <v>0.5</v>
      </c>
      <c r="M52" s="507" t="str">
        <f t="shared" si="2"/>
        <v xml:space="preserve"> </v>
      </c>
      <c r="N52" s="580"/>
      <c r="O52" s="525"/>
      <c r="P52" s="109" t="str">
        <f t="shared" si="5"/>
        <v xml:space="preserve"> </v>
      </c>
      <c r="Q52" s="76"/>
    </row>
    <row r="53" spans="1:17" ht="12.75" x14ac:dyDescent="0.2">
      <c r="A53" s="143">
        <v>20</v>
      </c>
      <c r="B53" s="703">
        <f>A53*$D$9</f>
        <v>10</v>
      </c>
      <c r="C53" s="704"/>
      <c r="D53" s="142">
        <f t="shared" si="6"/>
        <v>0</v>
      </c>
      <c r="E53" s="707">
        <f>E45</f>
        <v>0</v>
      </c>
      <c r="F53" s="508"/>
      <c r="G53" s="513"/>
      <c r="H53" s="514"/>
      <c r="I53" s="507" t="str">
        <f t="shared" si="0"/>
        <v xml:space="preserve"> </v>
      </c>
      <c r="J53" s="508"/>
      <c r="K53" s="209">
        <f t="shared" si="1"/>
        <v>0.25</v>
      </c>
      <c r="L53" s="108">
        <f t="shared" si="4"/>
        <v>0.5</v>
      </c>
      <c r="M53" s="507" t="str">
        <f t="shared" si="2"/>
        <v xml:space="preserve"> </v>
      </c>
      <c r="N53" s="580"/>
      <c r="O53" s="525"/>
      <c r="P53" s="109" t="str">
        <f t="shared" si="5"/>
        <v xml:space="preserve"> </v>
      </c>
      <c r="Q53" s="76"/>
    </row>
    <row r="54" spans="1:17" ht="12.75" x14ac:dyDescent="0.2">
      <c r="A54" s="144"/>
      <c r="B54" s="130"/>
      <c r="C54" s="131"/>
      <c r="D54" s="76"/>
      <c r="E54" s="76"/>
      <c r="F54" s="76"/>
      <c r="G54" s="76"/>
      <c r="H54" s="76"/>
      <c r="I54" s="76"/>
      <c r="J54" s="76"/>
      <c r="K54" s="111"/>
      <c r="L54" s="111"/>
      <c r="M54" s="76"/>
      <c r="N54" s="76"/>
      <c r="O54" s="110" t="str">
        <f>IF($D$13="English","Test passed?","Test bestanden?")</f>
        <v>Test passed?</v>
      </c>
      <c r="P54" s="109" t="str">
        <f>IF(AND(P45="Y",P46= "Y", P47="Y",P48="Y",P49="Y",P50="Y",P51="Y",P52="Y",P53="Y"),"Y","N")</f>
        <v>N</v>
      </c>
      <c r="Q54" s="76"/>
    </row>
    <row r="55" spans="1:17" ht="12.75" x14ac:dyDescent="0.2">
      <c r="A55" s="145"/>
      <c r="B55" s="130"/>
      <c r="C55" s="131"/>
      <c r="D55" s="76"/>
      <c r="E55" s="76"/>
      <c r="F55" s="76"/>
      <c r="G55" s="76"/>
      <c r="H55" s="76"/>
      <c r="I55" s="76"/>
      <c r="J55" s="76"/>
      <c r="K55" s="114"/>
      <c r="L55" s="114"/>
      <c r="M55" s="76"/>
      <c r="N55" s="76"/>
      <c r="O55" s="113"/>
      <c r="P55" s="115"/>
      <c r="Q55" s="76"/>
    </row>
    <row r="56" spans="1:17" x14ac:dyDescent="0.2">
      <c r="A56" s="473" t="str">
        <f>IF($D$13="English","If the maximum calculated error in Weighing Test is less or equal to 0,5e, no additional Tare Test has to be performed. ","Wenn der kalkulierte maximale Fehler im Linearitätstest kleiner oder gleich 0,5e ist, muss kein zusätzlich Tara Test durchgeführt werden. ")</f>
        <v xml:space="preserve">If the maximum calculated error in Weighing Test is less or equal to 0,5e, no additional Tare Test has to be performed. </v>
      </c>
      <c r="B56" s="474"/>
      <c r="C56" s="474"/>
      <c r="D56" s="474"/>
      <c r="E56" s="474"/>
      <c r="F56" s="474"/>
      <c r="G56" s="474"/>
      <c r="H56" s="474"/>
      <c r="I56" s="474"/>
      <c r="J56" s="474"/>
      <c r="K56" s="474"/>
      <c r="L56" s="474"/>
      <c r="M56" s="474"/>
      <c r="N56" s="474"/>
      <c r="O56" s="474"/>
      <c r="P56" s="474"/>
      <c r="Q56" s="76"/>
    </row>
    <row r="57" spans="1:17" x14ac:dyDescent="0.2">
      <c r="A57" s="474"/>
      <c r="B57" s="474"/>
      <c r="C57" s="474"/>
      <c r="D57" s="474"/>
      <c r="E57" s="474"/>
      <c r="F57" s="474"/>
      <c r="G57" s="474"/>
      <c r="H57" s="474"/>
      <c r="I57" s="474"/>
      <c r="J57" s="474"/>
      <c r="K57" s="474"/>
      <c r="L57" s="474"/>
      <c r="M57" s="474"/>
      <c r="N57" s="474"/>
      <c r="O57" s="474"/>
      <c r="P57" s="474"/>
      <c r="Q57" s="76"/>
    </row>
    <row r="58" spans="1:17" ht="12.75" x14ac:dyDescent="0.2">
      <c r="A58" s="145" t="str">
        <f>IF($D$13="English","Does Test 5 have to be performed? ","Muss Test 5 durchgeführt werden? ")</f>
        <v xml:space="preserve">Does Test 5 have to be performed? </v>
      </c>
      <c r="B58" s="148"/>
      <c r="C58" s="148"/>
      <c r="D58" s="148"/>
      <c r="E58" s="148"/>
      <c r="F58" s="109" t="e">
        <f>IF(AND(ABS(M45)&lt;=0.5*$D$9,ABS(M46)&lt;=0.5*$D$9,ABS(M47)&lt;=0.5*$D$9,ABS(M48)&lt;=0.5*$D$9,ABS(M49)&lt;=0.5*$D$9,ABS(M50)&lt;=0.5*$D$9,ABS(M51)&lt;=0.5*$D$9,ABS(M52)&lt;=0.5*$D$9,ABS(M53)&lt;=0.5*$D$9),"N","Y")</f>
        <v>#VALUE!</v>
      </c>
      <c r="G58" s="148"/>
      <c r="H58" s="148"/>
      <c r="I58" s="148"/>
      <c r="J58" s="148"/>
      <c r="K58" s="148"/>
      <c r="L58" s="148"/>
      <c r="M58" s="148"/>
      <c r="N58" s="148"/>
      <c r="O58" s="148"/>
      <c r="P58" s="148"/>
      <c r="Q58" s="76"/>
    </row>
    <row r="59" spans="1:17" ht="12.75" x14ac:dyDescent="0.2">
      <c r="A59" s="145"/>
      <c r="B59" s="148"/>
      <c r="C59" s="148"/>
      <c r="D59" s="148"/>
      <c r="E59" s="148"/>
      <c r="F59" s="220"/>
      <c r="G59" s="148"/>
      <c r="H59" s="148"/>
      <c r="I59" s="148"/>
      <c r="J59" s="148"/>
      <c r="K59" s="148"/>
      <c r="L59" s="148"/>
      <c r="M59" s="148"/>
      <c r="N59" s="148"/>
      <c r="O59" s="148"/>
      <c r="P59" s="148"/>
      <c r="Q59" s="76"/>
    </row>
    <row r="60" spans="1:17" ht="12.75" x14ac:dyDescent="0.2">
      <c r="A60" s="145"/>
      <c r="B60" s="148"/>
      <c r="C60" s="148"/>
      <c r="D60" s="148"/>
      <c r="E60" s="148"/>
      <c r="F60" s="220"/>
      <c r="G60" s="148"/>
      <c r="H60" s="148"/>
      <c r="I60" s="148"/>
      <c r="J60" s="148"/>
      <c r="K60" s="148"/>
      <c r="L60" s="148"/>
      <c r="M60" s="148"/>
      <c r="N60" s="148"/>
      <c r="O60" s="148"/>
      <c r="P60" s="148"/>
      <c r="Q60" s="76"/>
    </row>
    <row r="61" spans="1:17" ht="12.75" x14ac:dyDescent="0.2">
      <c r="A61" s="145"/>
      <c r="B61" s="148"/>
      <c r="C61" s="148"/>
      <c r="D61" s="148"/>
      <c r="E61" s="148"/>
      <c r="F61" s="220"/>
      <c r="G61" s="148"/>
      <c r="H61" s="148"/>
      <c r="I61" s="148"/>
      <c r="J61" s="148"/>
      <c r="K61" s="148"/>
      <c r="L61" s="148"/>
      <c r="M61" s="148"/>
      <c r="N61" s="148"/>
      <c r="O61" s="148"/>
      <c r="P61" s="148"/>
      <c r="Q61" s="76"/>
    </row>
    <row r="62" spans="1:17" ht="12.75" x14ac:dyDescent="0.2">
      <c r="A62" s="145"/>
      <c r="B62" s="148"/>
      <c r="C62" s="148"/>
      <c r="D62" s="148"/>
      <c r="E62" s="148"/>
      <c r="F62" s="220"/>
      <c r="G62" s="148"/>
      <c r="H62" s="148"/>
      <c r="I62" s="148"/>
      <c r="J62" s="148"/>
      <c r="K62" s="148"/>
      <c r="L62" s="148"/>
      <c r="M62" s="148"/>
      <c r="N62" s="148"/>
      <c r="O62" s="148"/>
      <c r="P62" s="148"/>
      <c r="Q62" s="76"/>
    </row>
    <row r="63" spans="1:17" ht="12.75" x14ac:dyDescent="0.2">
      <c r="A63" s="148"/>
      <c r="B63" s="148"/>
      <c r="C63" s="148"/>
      <c r="D63" s="148"/>
      <c r="E63" s="148"/>
      <c r="F63" s="148"/>
      <c r="G63" s="148"/>
      <c r="H63" s="148"/>
      <c r="I63" s="148"/>
      <c r="J63" s="148"/>
      <c r="K63" s="148"/>
      <c r="L63" s="148"/>
      <c r="M63" s="148"/>
      <c r="N63" s="148"/>
      <c r="O63" s="148"/>
      <c r="P63" s="148"/>
      <c r="Q63" s="76"/>
    </row>
    <row r="64" spans="1:17" ht="12.75" x14ac:dyDescent="0.2">
      <c r="A64" s="94" t="str">
        <f>IF($D$13="English","5.  Tare (Weighing Test) - Indicator in hi-res mode:","5. Tara (Richtigkeitsprüfung) - Indikator in Hi-Res-Modus:")</f>
        <v>5.  Tare (Weighing Test) - Indicator in hi-res mode:</v>
      </c>
      <c r="B64" s="147"/>
      <c r="C64" s="147"/>
      <c r="D64" s="147"/>
      <c r="E64" s="147"/>
      <c r="F64" s="147"/>
      <c r="G64" s="147"/>
      <c r="H64" s="76" t="str">
        <f>IF($D$13="English","accordance to EN45501-2015, A.4.6.1","gemäß EN45501-2015, A.4.6.1")</f>
        <v>accordance to EN45501-2015, A.4.6.1</v>
      </c>
      <c r="I64" s="147"/>
      <c r="J64" s="147"/>
      <c r="K64" s="147"/>
      <c r="L64" s="147"/>
      <c r="M64" s="147"/>
      <c r="N64" s="147"/>
      <c r="O64" s="147"/>
      <c r="P64" s="147"/>
      <c r="Q64" s="76"/>
    </row>
    <row r="65" spans="1:18" x14ac:dyDescent="0.2">
      <c r="A65" s="475" t="str">
        <f>IF($D$13="English","Tare a load between 1/3 Max and 2/3 Max and test up to Max.at 5 load points. Please test at the loads where mpe changes.","Last zwischen 1/3 und 2/3 Max tarieren und bis zur Maximallast bei 5 Lastpunkten prüfen. Bei den Lasten, bei denen sich mpe ändert, muss geprüft werden. ")</f>
        <v>Tare a load between 1/3 Max and 2/3 Max and test up to Max.at 5 load points. Please test at the loads where mpe changes.</v>
      </c>
      <c r="B65" s="627"/>
      <c r="C65" s="627"/>
      <c r="D65" s="627"/>
      <c r="E65" s="627"/>
      <c r="F65" s="627"/>
      <c r="G65" s="627"/>
      <c r="H65" s="627"/>
      <c r="I65" s="627"/>
      <c r="J65" s="627"/>
      <c r="K65" s="627"/>
      <c r="L65" s="627"/>
      <c r="M65" s="627"/>
      <c r="N65" s="627"/>
      <c r="O65" s="627"/>
      <c r="P65" s="627"/>
      <c r="Q65" s="76"/>
    </row>
    <row r="66" spans="1:18" x14ac:dyDescent="0.2">
      <c r="A66" s="627"/>
      <c r="B66" s="627"/>
      <c r="C66" s="627"/>
      <c r="D66" s="627"/>
      <c r="E66" s="627"/>
      <c r="F66" s="627"/>
      <c r="G66" s="627"/>
      <c r="H66" s="627"/>
      <c r="I66" s="627"/>
      <c r="J66" s="627"/>
      <c r="K66" s="627"/>
      <c r="L66" s="627"/>
      <c r="M66" s="627"/>
      <c r="N66" s="627"/>
      <c r="O66" s="627"/>
      <c r="P66" s="627"/>
      <c r="Q66" s="76"/>
    </row>
    <row r="67" spans="1:18" ht="12.75" x14ac:dyDescent="0.2">
      <c r="A67" s="94" t="str">
        <f>IF($D$13="English","Tared load:","Tarierte Last:")</f>
        <v>Tared load:</v>
      </c>
      <c r="B67" s="78"/>
      <c r="C67" s="476"/>
      <c r="D67" s="477"/>
      <c r="E67" s="76" t="s">
        <v>2</v>
      </c>
      <c r="F67" s="76"/>
      <c r="G67" s="99"/>
      <c r="H67" s="98"/>
      <c r="I67" s="114"/>
      <c r="J67" s="132"/>
      <c r="K67" s="76"/>
      <c r="L67" s="76"/>
      <c r="M67" s="76"/>
      <c r="N67" s="76"/>
      <c r="O67" s="76"/>
      <c r="P67" s="76"/>
      <c r="Q67" s="76"/>
    </row>
    <row r="68" spans="1:18" ht="12.75" x14ac:dyDescent="0.2">
      <c r="A68" s="450" t="s">
        <v>0</v>
      </c>
      <c r="B68" s="478"/>
      <c r="C68" s="479"/>
      <c r="D68" s="120" t="s">
        <v>84</v>
      </c>
      <c r="E68" s="450" t="s">
        <v>7</v>
      </c>
      <c r="F68" s="498"/>
      <c r="G68" s="450" t="s">
        <v>89</v>
      </c>
      <c r="H68" s="426"/>
      <c r="I68" s="117" t="s">
        <v>1</v>
      </c>
      <c r="J68" s="118"/>
      <c r="K68" s="446" t="s">
        <v>90</v>
      </c>
      <c r="L68" s="447"/>
      <c r="M68" s="448"/>
      <c r="N68" s="102" t="s">
        <v>9</v>
      </c>
      <c r="O68" s="76"/>
      <c r="P68" s="76"/>
      <c r="Q68" s="76"/>
    </row>
    <row r="69" spans="1:18" ht="12.75" x14ac:dyDescent="0.2">
      <c r="A69" s="505" t="s">
        <v>2</v>
      </c>
      <c r="B69" s="480"/>
      <c r="C69" s="449"/>
      <c r="D69" s="150"/>
      <c r="E69" s="450" t="s">
        <v>2</v>
      </c>
      <c r="F69" s="426"/>
      <c r="G69" s="506" t="s">
        <v>2</v>
      </c>
      <c r="H69" s="426"/>
      <c r="I69" s="151" t="s">
        <v>2</v>
      </c>
      <c r="J69" s="151" t="s">
        <v>3</v>
      </c>
      <c r="K69" s="390" t="s">
        <v>2</v>
      </c>
      <c r="L69" s="451"/>
      <c r="M69" s="451"/>
      <c r="N69" s="102" t="s">
        <v>16</v>
      </c>
      <c r="O69" s="76"/>
      <c r="P69" s="76"/>
      <c r="Q69" s="76"/>
    </row>
    <row r="70" spans="1:18" ht="12.75" x14ac:dyDescent="0.2">
      <c r="A70" s="543"/>
      <c r="B70" s="522"/>
      <c r="C70" s="523"/>
      <c r="D70" s="150">
        <f t="shared" ref="D70:D78" si="7">IF($D$9=0," ",A70/$D$9)</f>
        <v>0</v>
      </c>
      <c r="E70" s="543"/>
      <c r="F70" s="544"/>
      <c r="G70" s="545" t="str">
        <f t="shared" ref="G70:G78" si="8">IF($A70=0," ",IF($D$9=0," ",E70-A70))</f>
        <v xml:space="preserve"> </v>
      </c>
      <c r="H70" s="525"/>
      <c r="I70" s="217">
        <f t="shared" ref="I70:I78" si="9">IF($D$8=0," ",J70*$D$9)</f>
        <v>0</v>
      </c>
      <c r="J70" s="152">
        <f t="shared" ref="J70:J78" si="10">IF(D70=0,0,IF(D70&lt;=500,0.5,(IF(D70&lt;=2000,1,IF(D70&gt;2000,1.5," ")))))</f>
        <v>0</v>
      </c>
      <c r="K70" s="507" t="str">
        <f>IF(E70=0," ",IF($E$38=" "," ",ROUND(G70-$E$38,3)))</f>
        <v xml:space="preserve"> </v>
      </c>
      <c r="L70" s="580"/>
      <c r="M70" s="525"/>
      <c r="N70" s="109" t="str">
        <f t="shared" ref="N70:N78" si="11">IF(K70=" "," ",IF(ABS(K70)&lt;=I70,"Y","N"))</f>
        <v xml:space="preserve"> </v>
      </c>
      <c r="O70" s="76"/>
      <c r="P70" s="76"/>
      <c r="Q70" s="76"/>
    </row>
    <row r="71" spans="1:18" ht="12.75" x14ac:dyDescent="0.2">
      <c r="A71" s="543"/>
      <c r="B71" s="522"/>
      <c r="C71" s="523"/>
      <c r="D71" s="150">
        <f t="shared" si="7"/>
        <v>0</v>
      </c>
      <c r="E71" s="543"/>
      <c r="F71" s="544"/>
      <c r="G71" s="545" t="str">
        <f t="shared" si="8"/>
        <v xml:space="preserve"> </v>
      </c>
      <c r="H71" s="525"/>
      <c r="I71" s="217">
        <f t="shared" si="9"/>
        <v>0</v>
      </c>
      <c r="J71" s="152">
        <f t="shared" si="10"/>
        <v>0</v>
      </c>
      <c r="K71" s="507" t="str">
        <f t="shared" ref="K71:K78" si="12">IF(E71=0," ",IF($E$38=" "," ",ROUND(G71-$E$38,3)))</f>
        <v xml:space="preserve"> </v>
      </c>
      <c r="L71" s="580"/>
      <c r="M71" s="525"/>
      <c r="N71" s="109" t="str">
        <f t="shared" si="11"/>
        <v xml:space="preserve"> </v>
      </c>
      <c r="O71" s="76"/>
      <c r="P71" s="76"/>
      <c r="Q71" s="76"/>
    </row>
    <row r="72" spans="1:18" ht="12.75" x14ac:dyDescent="0.2">
      <c r="A72" s="543"/>
      <c r="B72" s="522"/>
      <c r="C72" s="523"/>
      <c r="D72" s="150">
        <f t="shared" si="7"/>
        <v>0</v>
      </c>
      <c r="E72" s="543"/>
      <c r="F72" s="544"/>
      <c r="G72" s="545" t="str">
        <f t="shared" si="8"/>
        <v xml:space="preserve"> </v>
      </c>
      <c r="H72" s="525"/>
      <c r="I72" s="217">
        <f t="shared" si="9"/>
        <v>0</v>
      </c>
      <c r="J72" s="152">
        <f t="shared" si="10"/>
        <v>0</v>
      </c>
      <c r="K72" s="507" t="str">
        <f t="shared" si="12"/>
        <v xml:space="preserve"> </v>
      </c>
      <c r="L72" s="580"/>
      <c r="M72" s="525"/>
      <c r="N72" s="109" t="str">
        <f t="shared" si="11"/>
        <v xml:space="preserve"> </v>
      </c>
      <c r="O72" s="76"/>
      <c r="P72" s="76"/>
      <c r="Q72" s="76"/>
    </row>
    <row r="73" spans="1:18" ht="12.75" x14ac:dyDescent="0.2">
      <c r="A73" s="543"/>
      <c r="B73" s="522"/>
      <c r="C73" s="523"/>
      <c r="D73" s="150">
        <f t="shared" si="7"/>
        <v>0</v>
      </c>
      <c r="E73" s="543"/>
      <c r="F73" s="544"/>
      <c r="G73" s="545" t="str">
        <f t="shared" si="8"/>
        <v xml:space="preserve"> </v>
      </c>
      <c r="H73" s="525"/>
      <c r="I73" s="217">
        <f t="shared" si="9"/>
        <v>0</v>
      </c>
      <c r="J73" s="152">
        <f t="shared" si="10"/>
        <v>0</v>
      </c>
      <c r="K73" s="507" t="str">
        <f t="shared" si="12"/>
        <v xml:space="preserve"> </v>
      </c>
      <c r="L73" s="580"/>
      <c r="M73" s="525"/>
      <c r="N73" s="109" t="str">
        <f t="shared" si="11"/>
        <v xml:space="preserve"> </v>
      </c>
      <c r="O73" s="76"/>
      <c r="P73" s="76"/>
      <c r="Q73" s="76"/>
    </row>
    <row r="74" spans="1:18" ht="12.75" x14ac:dyDescent="0.2">
      <c r="A74" s="543"/>
      <c r="B74" s="522"/>
      <c r="C74" s="523"/>
      <c r="D74" s="150">
        <f t="shared" si="7"/>
        <v>0</v>
      </c>
      <c r="E74" s="543"/>
      <c r="F74" s="544"/>
      <c r="G74" s="545" t="str">
        <f t="shared" si="8"/>
        <v xml:space="preserve"> </v>
      </c>
      <c r="H74" s="525"/>
      <c r="I74" s="217">
        <f t="shared" si="9"/>
        <v>0</v>
      </c>
      <c r="J74" s="152">
        <f t="shared" si="10"/>
        <v>0</v>
      </c>
      <c r="K74" s="507" t="str">
        <f t="shared" si="12"/>
        <v xml:space="preserve"> </v>
      </c>
      <c r="L74" s="580"/>
      <c r="M74" s="525"/>
      <c r="N74" s="109" t="str">
        <f t="shared" si="11"/>
        <v xml:space="preserve"> </v>
      </c>
      <c r="O74" s="76"/>
      <c r="P74" s="76"/>
      <c r="Q74" s="76"/>
    </row>
    <row r="75" spans="1:18" ht="12.75" x14ac:dyDescent="0.2">
      <c r="A75" s="708">
        <f>A73</f>
        <v>0</v>
      </c>
      <c r="B75" s="709"/>
      <c r="C75" s="710"/>
      <c r="D75" s="150">
        <f t="shared" si="7"/>
        <v>0</v>
      </c>
      <c r="E75" s="543"/>
      <c r="F75" s="544"/>
      <c r="G75" s="545" t="str">
        <f t="shared" si="8"/>
        <v xml:space="preserve"> </v>
      </c>
      <c r="H75" s="525"/>
      <c r="I75" s="217">
        <f t="shared" si="9"/>
        <v>0</v>
      </c>
      <c r="J75" s="152">
        <f t="shared" si="10"/>
        <v>0</v>
      </c>
      <c r="K75" s="507" t="str">
        <f t="shared" si="12"/>
        <v xml:space="preserve"> </v>
      </c>
      <c r="L75" s="580"/>
      <c r="M75" s="525"/>
      <c r="N75" s="109" t="str">
        <f t="shared" si="11"/>
        <v xml:space="preserve"> </v>
      </c>
      <c r="O75" s="76"/>
      <c r="P75" s="76"/>
      <c r="Q75" s="136"/>
      <c r="R75" s="15"/>
    </row>
    <row r="76" spans="1:18" ht="12.75" x14ac:dyDescent="0.2">
      <c r="A76" s="708">
        <f>A72</f>
        <v>0</v>
      </c>
      <c r="B76" s="709"/>
      <c r="C76" s="710"/>
      <c r="D76" s="150">
        <f t="shared" si="7"/>
        <v>0</v>
      </c>
      <c r="E76" s="543"/>
      <c r="F76" s="544"/>
      <c r="G76" s="545" t="str">
        <f t="shared" si="8"/>
        <v xml:space="preserve"> </v>
      </c>
      <c r="H76" s="525"/>
      <c r="I76" s="217">
        <f t="shared" si="9"/>
        <v>0</v>
      </c>
      <c r="J76" s="152">
        <f t="shared" si="10"/>
        <v>0</v>
      </c>
      <c r="K76" s="507" t="str">
        <f t="shared" si="12"/>
        <v xml:space="preserve"> </v>
      </c>
      <c r="L76" s="580"/>
      <c r="M76" s="525"/>
      <c r="N76" s="109" t="str">
        <f t="shared" si="11"/>
        <v xml:space="preserve"> </v>
      </c>
      <c r="O76" s="76"/>
      <c r="P76" s="76"/>
      <c r="Q76" s="136"/>
      <c r="R76" s="15"/>
    </row>
    <row r="77" spans="1:18" ht="12.75" x14ac:dyDescent="0.2">
      <c r="A77" s="708">
        <f>A71</f>
        <v>0</v>
      </c>
      <c r="B77" s="709"/>
      <c r="C77" s="710"/>
      <c r="D77" s="150">
        <f t="shared" si="7"/>
        <v>0</v>
      </c>
      <c r="E77" s="543"/>
      <c r="F77" s="544"/>
      <c r="G77" s="545" t="str">
        <f t="shared" si="8"/>
        <v xml:space="preserve"> </v>
      </c>
      <c r="H77" s="525"/>
      <c r="I77" s="217">
        <f t="shared" si="9"/>
        <v>0</v>
      </c>
      <c r="J77" s="152">
        <f t="shared" si="10"/>
        <v>0</v>
      </c>
      <c r="K77" s="507" t="str">
        <f t="shared" si="12"/>
        <v xml:space="preserve"> </v>
      </c>
      <c r="L77" s="580"/>
      <c r="M77" s="525"/>
      <c r="N77" s="109" t="str">
        <f t="shared" si="11"/>
        <v xml:space="preserve"> </v>
      </c>
      <c r="O77" s="76"/>
      <c r="P77" s="76"/>
      <c r="Q77" s="136"/>
      <c r="R77" s="15"/>
    </row>
    <row r="78" spans="1:18" ht="12.75" x14ac:dyDescent="0.2">
      <c r="A78" s="708">
        <f>A70</f>
        <v>0</v>
      </c>
      <c r="B78" s="709"/>
      <c r="C78" s="710"/>
      <c r="D78" s="150">
        <f t="shared" si="7"/>
        <v>0</v>
      </c>
      <c r="E78" s="543"/>
      <c r="F78" s="544"/>
      <c r="G78" s="545" t="str">
        <f t="shared" si="8"/>
        <v xml:space="preserve"> </v>
      </c>
      <c r="H78" s="525"/>
      <c r="I78" s="217">
        <f t="shared" si="9"/>
        <v>0</v>
      </c>
      <c r="J78" s="152">
        <f t="shared" si="10"/>
        <v>0</v>
      </c>
      <c r="K78" s="507" t="str">
        <f t="shared" si="12"/>
        <v xml:space="preserve"> </v>
      </c>
      <c r="L78" s="580"/>
      <c r="M78" s="525"/>
      <c r="N78" s="109" t="str">
        <f t="shared" si="11"/>
        <v xml:space="preserve"> </v>
      </c>
      <c r="O78" s="76"/>
      <c r="P78" s="76"/>
      <c r="Q78" s="136"/>
      <c r="R78" s="15"/>
    </row>
    <row r="79" spans="1:18" ht="12.75" x14ac:dyDescent="0.2">
      <c r="A79" s="76"/>
      <c r="B79" s="87"/>
      <c r="C79" s="88"/>
      <c r="D79" s="76"/>
      <c r="E79" s="76"/>
      <c r="F79" s="76"/>
      <c r="G79" s="78"/>
      <c r="H79" s="78"/>
      <c r="I79" s="76"/>
      <c r="J79" s="76"/>
      <c r="K79" s="76"/>
      <c r="L79" s="79"/>
      <c r="M79" s="77" t="str">
        <f>IF($D$13="English","Test passed?","Test bestanden?")</f>
        <v>Test passed?</v>
      </c>
      <c r="N79" s="109" t="str">
        <f>IF(AND(N70="Y",N71="Y",N72="Y",N73="Y",N74="Y",N75="Y",N76="Y",N77="Y",N78="Y"),"Y","N")</f>
        <v>N</v>
      </c>
      <c r="O79" s="136"/>
      <c r="P79" s="76"/>
      <c r="Q79" s="76"/>
    </row>
    <row r="80" spans="1:18" ht="12.75" x14ac:dyDescent="0.2">
      <c r="A80" s="146"/>
      <c r="B80" s="147"/>
      <c r="C80" s="147"/>
      <c r="D80" s="147"/>
      <c r="E80" s="147"/>
      <c r="F80" s="147"/>
      <c r="G80" s="147"/>
      <c r="H80" s="147"/>
      <c r="I80" s="147"/>
      <c r="J80" s="147"/>
      <c r="K80" s="147"/>
      <c r="L80" s="147"/>
      <c r="M80" s="147"/>
      <c r="N80" s="147"/>
      <c r="O80" s="147"/>
      <c r="P80" s="147"/>
      <c r="Q80" s="76"/>
    </row>
    <row r="81" spans="1:17" ht="12" customHeight="1" x14ac:dyDescent="0.2">
      <c r="A81" s="94" t="str">
        <f>IF($D$13="English","6.  Eccentricity Test (Indicator in hi-res mode)","6.  Prüfung bei Außermittiger Belastung (Indicator in hi-res mode)")</f>
        <v>6.  Eccentricity Test (Indicator in hi-res mode)</v>
      </c>
      <c r="B81" s="76"/>
      <c r="C81" s="77"/>
      <c r="D81" s="95"/>
      <c r="E81" s="96"/>
      <c r="F81" s="97"/>
      <c r="G81" s="76"/>
      <c r="H81" s="76" t="str">
        <f>IF($D$13="English","accordance to EN45501-2015, A.4.7","gemäß EN45501-2015, A.4.7")</f>
        <v>accordance to EN45501-2015, A.4.7</v>
      </c>
      <c r="I81" s="76"/>
      <c r="J81" s="76"/>
      <c r="K81" s="99"/>
      <c r="L81" s="99"/>
      <c r="M81" s="99"/>
      <c r="N81" s="76"/>
      <c r="O81" s="76"/>
      <c r="P81" s="76"/>
      <c r="Q81" s="76"/>
    </row>
    <row r="82" spans="1:17" ht="15" customHeight="1" x14ac:dyDescent="0.2">
      <c r="A82" s="125"/>
      <c r="B82" s="94" t="str">
        <f>IF($D$13="English","Load position","Belastungsort")</f>
        <v>Load position</v>
      </c>
      <c r="C82" s="76"/>
      <c r="D82" s="76"/>
      <c r="E82" s="76"/>
      <c r="F82" s="76"/>
      <c r="G82" s="76"/>
      <c r="H82" s="76"/>
      <c r="I82" s="98"/>
      <c r="J82" s="76"/>
      <c r="K82" s="76"/>
      <c r="L82" s="76"/>
      <c r="M82" s="76"/>
      <c r="N82" s="76"/>
      <c r="O82" s="76"/>
      <c r="P82" s="76"/>
      <c r="Q82" s="124"/>
    </row>
    <row r="83" spans="1:17" ht="12.75" x14ac:dyDescent="0.2">
      <c r="A83" s="125"/>
      <c r="B83" s="153">
        <v>1</v>
      </c>
      <c r="C83" s="154"/>
      <c r="D83" s="155">
        <f>IF($Q$88="Y",2,4)</f>
        <v>4</v>
      </c>
      <c r="E83" s="156"/>
      <c r="F83" s="155" t="str">
        <f>IF(AND($G$88=4,Q88="N")," ",IF($Q$88="Y",3,5))</f>
        <v xml:space="preserve"> </v>
      </c>
      <c r="G83" s="154"/>
      <c r="H83" s="155" t="str">
        <f>IF(AND(OR($G$88=4,$G$88=6),Q88="N")," ",IF($Q$88="Y",4,8))</f>
        <v xml:space="preserve"> </v>
      </c>
      <c r="I83" s="154"/>
      <c r="J83" s="155" t="str">
        <f>IF(AND(OR($G$88=4,$G$88=6,$G$88=8),$Q$88="N")," ",IF($Q$88="Y"," ",9))</f>
        <v xml:space="preserve"> </v>
      </c>
      <c r="K83" s="154"/>
      <c r="L83" s="157"/>
      <c r="M83" s="157"/>
      <c r="N83" s="157"/>
      <c r="O83" s="76"/>
      <c r="P83" s="76"/>
      <c r="Q83" s="158" t="s">
        <v>13</v>
      </c>
    </row>
    <row r="84" spans="1:17" x14ac:dyDescent="0.2">
      <c r="A84" s="125"/>
      <c r="B84" s="159"/>
      <c r="C84" s="160"/>
      <c r="D84" s="161"/>
      <c r="E84" s="161"/>
      <c r="F84" s="162"/>
      <c r="G84" s="160"/>
      <c r="H84" s="161"/>
      <c r="I84" s="160"/>
      <c r="J84" s="159"/>
      <c r="K84" s="160"/>
      <c r="L84" s="76"/>
      <c r="M84" s="76"/>
      <c r="N84" s="76"/>
      <c r="O84" s="76"/>
      <c r="P84" s="76"/>
      <c r="Q84" s="76"/>
    </row>
    <row r="85" spans="1:17" x14ac:dyDescent="0.2">
      <c r="A85" s="125"/>
      <c r="B85" s="153">
        <f>IF($Q$88="Y"," ",2)</f>
        <v>2</v>
      </c>
      <c r="C85" s="163" t="s">
        <v>12</v>
      </c>
      <c r="D85" s="153">
        <f>IF($Q$88="Y"," ",3)</f>
        <v>3</v>
      </c>
      <c r="E85" s="156"/>
      <c r="F85" s="155" t="str">
        <f>IF($G$88=4," ",IF($Q$88="Y"," ",6))</f>
        <v xml:space="preserve"> </v>
      </c>
      <c r="G85" s="164"/>
      <c r="H85" s="155" t="str">
        <f>IF(OR($G$88=4,$G$88=6)," ",IF($Q$88="Y"," ",7))</f>
        <v xml:space="preserve"> </v>
      </c>
      <c r="I85" s="164"/>
      <c r="J85" s="155" t="str">
        <f>IF(AND(OR($G$88=4,$G$88=6,$G$88=8),$Q$88="N")," ",IF($Q$88="Y"," ",10))</f>
        <v xml:space="preserve"> </v>
      </c>
      <c r="K85" s="154"/>
      <c r="L85" s="76"/>
      <c r="M85" s="76"/>
      <c r="N85" s="76"/>
      <c r="O85" s="76"/>
      <c r="P85" s="76"/>
      <c r="Q85" s="76"/>
    </row>
    <row r="86" spans="1:17" ht="12" customHeight="1" x14ac:dyDescent="0.2">
      <c r="A86" s="125"/>
      <c r="B86" s="159"/>
      <c r="C86" s="160"/>
      <c r="D86" s="161"/>
      <c r="E86" s="165"/>
      <c r="F86" s="161"/>
      <c r="G86" s="160"/>
      <c r="H86" s="161"/>
      <c r="I86" s="160"/>
      <c r="J86" s="159"/>
      <c r="K86" s="160"/>
      <c r="L86" s="76"/>
      <c r="M86" s="76"/>
      <c r="N86" s="76"/>
      <c r="O86" s="76"/>
      <c r="P86" s="76"/>
      <c r="Q86" s="76"/>
    </row>
    <row r="87" spans="1:17" ht="12" customHeight="1" x14ac:dyDescent="0.2">
      <c r="A87" s="125"/>
      <c r="B87" s="166"/>
      <c r="C87" s="166"/>
      <c r="D87" s="166"/>
      <c r="E87" s="166"/>
      <c r="F87" s="166"/>
      <c r="G87" s="166"/>
      <c r="H87" s="166"/>
      <c r="I87" s="166"/>
      <c r="J87" s="386" t="str">
        <f>IF($D$13="English","Load positions in one line (e.g. weighing belt)?","Belastungsorte in einer Reihe (z.B. Bandwaage)?")</f>
        <v>Load positions in one line (e.g. weighing belt)?</v>
      </c>
      <c r="K87" s="386"/>
      <c r="L87" s="386"/>
      <c r="M87" s="386"/>
      <c r="N87" s="386"/>
      <c r="O87" s="386"/>
      <c r="P87" s="76"/>
      <c r="Q87" s="76"/>
    </row>
    <row r="88" spans="1:17" ht="12" customHeight="1" x14ac:dyDescent="0.2">
      <c r="A88" s="125"/>
      <c r="B88" s="98" t="str">
        <f>IF($D$13="English","number of load carrier","Anzahl Auflager")</f>
        <v>number of load carrier</v>
      </c>
      <c r="C88" s="76"/>
      <c r="D88" s="124"/>
      <c r="E88" s="124"/>
      <c r="F88" s="158" t="s">
        <v>13</v>
      </c>
      <c r="G88" s="30">
        <v>4</v>
      </c>
      <c r="H88" s="166"/>
      <c r="I88" s="76"/>
      <c r="J88" s="386"/>
      <c r="K88" s="386"/>
      <c r="L88" s="386"/>
      <c r="M88" s="386"/>
      <c r="N88" s="386"/>
      <c r="O88" s="386"/>
      <c r="P88" s="124"/>
      <c r="Q88" s="36" t="s">
        <v>21</v>
      </c>
    </row>
    <row r="89" spans="1:17" ht="12" customHeight="1" x14ac:dyDescent="0.2">
      <c r="A89" s="125"/>
      <c r="B89" s="166"/>
      <c r="C89" s="166"/>
      <c r="D89" s="166"/>
      <c r="E89" s="166"/>
      <c r="F89" s="166"/>
      <c r="G89" s="166"/>
      <c r="H89" s="166"/>
      <c r="I89" s="166"/>
      <c r="J89" s="168"/>
      <c r="K89" s="76"/>
      <c r="L89" s="76"/>
      <c r="M89" s="76"/>
      <c r="N89" s="76"/>
      <c r="O89" s="124"/>
      <c r="P89" s="124"/>
      <c r="Q89" s="124"/>
    </row>
    <row r="90" spans="1:17" s="18" customFormat="1" ht="21.75" customHeight="1" x14ac:dyDescent="0.2">
      <c r="A90" s="468" t="str">
        <f>IF($D$13="English","load must be about","ungefähre Last")</f>
        <v>load must be about</v>
      </c>
      <c r="B90" s="469"/>
      <c r="C90" s="169" t="s">
        <v>0</v>
      </c>
      <c r="D90" s="170"/>
      <c r="E90" s="171"/>
      <c r="F90" s="169" t="s">
        <v>7</v>
      </c>
      <c r="G90" s="171"/>
      <c r="H90" s="470" t="s">
        <v>8</v>
      </c>
      <c r="I90" s="633"/>
      <c r="J90" s="169" t="s">
        <v>1</v>
      </c>
      <c r="K90" s="171"/>
      <c r="L90" s="172" t="s">
        <v>9</v>
      </c>
      <c r="M90" s="173"/>
      <c r="N90" s="173"/>
      <c r="O90" s="134"/>
      <c r="P90" s="134"/>
      <c r="Q90" s="134"/>
    </row>
    <row r="91" spans="1:17" ht="12.75" x14ac:dyDescent="0.2">
      <c r="A91" s="450" t="s">
        <v>2</v>
      </c>
      <c r="B91" s="449"/>
      <c r="C91" s="117" t="s">
        <v>3</v>
      </c>
      <c r="D91" s="174" t="s">
        <v>4</v>
      </c>
      <c r="E91" s="118" t="s">
        <v>2</v>
      </c>
      <c r="F91" s="117" t="s">
        <v>2</v>
      </c>
      <c r="G91" s="91"/>
      <c r="H91" s="450" t="s">
        <v>2</v>
      </c>
      <c r="I91" s="498"/>
      <c r="J91" s="120" t="s">
        <v>2</v>
      </c>
      <c r="K91" s="118" t="s">
        <v>3</v>
      </c>
      <c r="L91" s="102" t="s">
        <v>16</v>
      </c>
      <c r="M91" s="76"/>
      <c r="N91" s="76"/>
      <c r="O91" s="124"/>
      <c r="P91" s="124"/>
      <c r="Q91" s="124"/>
    </row>
    <row r="92" spans="1:17" ht="12.75" x14ac:dyDescent="0.2">
      <c r="A92" s="711">
        <f>ROUND($D$8/($G$88-1),-0.01)</f>
        <v>83</v>
      </c>
      <c r="B92" s="549"/>
      <c r="C92" s="175">
        <f>IF($D$9=0," ",E92/$D$9)</f>
        <v>0</v>
      </c>
      <c r="D92" s="176">
        <v>1</v>
      </c>
      <c r="E92" s="281"/>
      <c r="F92" s="531"/>
      <c r="G92" s="523"/>
      <c r="H92" s="507" t="str">
        <f t="shared" ref="H92:H99" si="13">IF(F92=0," ",ABS(E92-F92))</f>
        <v xml:space="preserve"> </v>
      </c>
      <c r="I92" s="508"/>
      <c r="J92" s="217">
        <f t="shared" ref="J92:J99" si="14">PRODUCT($D$9,K92)</f>
        <v>0.25</v>
      </c>
      <c r="K92" s="152">
        <f t="shared" ref="K92:K99" si="15">IF(C92=" ",0,IF(C92&lt;=500,0.5,(IF(C92&lt;=2000,1,IF(C92&gt;2000,1.5," ")))))</f>
        <v>0.5</v>
      </c>
      <c r="L92" s="109" t="str">
        <f>IF(F92=0," ",IF(ABS(H92)&lt;=J92,"Y","N"))</f>
        <v xml:space="preserve"> </v>
      </c>
      <c r="M92" s="76"/>
      <c r="N92" s="129"/>
      <c r="O92" s="124"/>
      <c r="P92" s="124"/>
      <c r="Q92" s="76"/>
    </row>
    <row r="93" spans="1:17" ht="12.75" x14ac:dyDescent="0.2">
      <c r="A93" s="711">
        <f>ROUND($D$8/($G$88-1),-0.01)</f>
        <v>83</v>
      </c>
      <c r="B93" s="549"/>
      <c r="C93" s="175">
        <f>IF($D$9=0," ",IF(E93=" ",0,E93/$D$9))</f>
        <v>0</v>
      </c>
      <c r="D93" s="176">
        <v>2</v>
      </c>
      <c r="E93" s="282" t="str">
        <f>IF($G$88&gt;1,IF($E$92=0," ",$E$92)," ")</f>
        <v xml:space="preserve"> </v>
      </c>
      <c r="F93" s="531"/>
      <c r="G93" s="523"/>
      <c r="H93" s="507" t="str">
        <f t="shared" si="13"/>
        <v xml:space="preserve"> </v>
      </c>
      <c r="I93" s="508"/>
      <c r="J93" s="217">
        <f t="shared" si="14"/>
        <v>0.25</v>
      </c>
      <c r="K93" s="152">
        <f t="shared" si="15"/>
        <v>0.5</v>
      </c>
      <c r="L93" s="109" t="str">
        <f t="shared" ref="L93:L101" si="16">IF(F93=0," ",IF(ABS(H93)&lt;=J93,"Y","N"))</f>
        <v xml:space="preserve"> </v>
      </c>
      <c r="M93" s="124"/>
      <c r="N93" s="178" t="str">
        <f>IF(AND(L92="Y",L93="Y",L94="Y",L95="Y"),"Y","N")</f>
        <v>N</v>
      </c>
      <c r="O93" s="124"/>
      <c r="P93" s="124"/>
      <c r="Q93" s="124"/>
    </row>
    <row r="94" spans="1:17" ht="12.75" x14ac:dyDescent="0.2">
      <c r="A94" s="711">
        <f>ROUND($D$8/($G$88-1),-0.01)</f>
        <v>83</v>
      </c>
      <c r="B94" s="549"/>
      <c r="C94" s="175">
        <f>IF($D$9=0," ",IF(E94=" ",0,E94/$D$9))</f>
        <v>0</v>
      </c>
      <c r="D94" s="176">
        <v>3</v>
      </c>
      <c r="E94" s="282" t="str">
        <f>IF($G$88&gt;1,IF($E$92=0," ",$E$92)," ")</f>
        <v xml:space="preserve"> </v>
      </c>
      <c r="F94" s="531"/>
      <c r="G94" s="523"/>
      <c r="H94" s="507" t="str">
        <f t="shared" si="13"/>
        <v xml:space="preserve"> </v>
      </c>
      <c r="I94" s="508"/>
      <c r="J94" s="217">
        <f t="shared" si="14"/>
        <v>0.25</v>
      </c>
      <c r="K94" s="152">
        <f t="shared" si="15"/>
        <v>0.5</v>
      </c>
      <c r="L94" s="109" t="str">
        <f t="shared" si="16"/>
        <v xml:space="preserve"> </v>
      </c>
      <c r="M94" s="124"/>
      <c r="N94" s="178" t="str">
        <f>IF(AND(L92="Y",L93="Y",L94="Y",L95="Y",L96="Y",L97="Y"),"Y","N")</f>
        <v>N</v>
      </c>
      <c r="O94" s="124"/>
      <c r="P94" s="124"/>
      <c r="Q94" s="124"/>
    </row>
    <row r="95" spans="1:17" ht="12.75" x14ac:dyDescent="0.2">
      <c r="A95" s="711">
        <f>ROUND($D$8/($G$88-1),-0.01)</f>
        <v>83</v>
      </c>
      <c r="B95" s="549"/>
      <c r="C95" s="175">
        <f>IF($D$9=0," ",IF(E95=" ",0,E95/$D$9))</f>
        <v>0</v>
      </c>
      <c r="D95" s="176">
        <v>4</v>
      </c>
      <c r="E95" s="282" t="str">
        <f>IF($G$88&gt;1,IF($E$92=0," ",$E$92)," ")</f>
        <v xml:space="preserve"> </v>
      </c>
      <c r="F95" s="531"/>
      <c r="G95" s="523"/>
      <c r="H95" s="507" t="str">
        <f t="shared" si="13"/>
        <v xml:space="preserve"> </v>
      </c>
      <c r="I95" s="508"/>
      <c r="J95" s="217">
        <f t="shared" si="14"/>
        <v>0.25</v>
      </c>
      <c r="K95" s="152">
        <f t="shared" si="15"/>
        <v>0.5</v>
      </c>
      <c r="L95" s="109" t="str">
        <f t="shared" si="16"/>
        <v xml:space="preserve"> </v>
      </c>
      <c r="M95" s="124"/>
      <c r="N95" s="178" t="str">
        <f>IF(AND(L92="Y",L93="Y",L94="Y",L95="Y",L96="Y",L97="Y",L98="Y",L99="Y"),"Y","N")</f>
        <v>N</v>
      </c>
      <c r="O95" s="124"/>
      <c r="P95" s="124"/>
      <c r="Q95" s="124"/>
    </row>
    <row r="96" spans="1:17" ht="12.75" x14ac:dyDescent="0.2">
      <c r="A96" s="711" t="str">
        <f>IF(G88=4," ",ROUND($D$8/($G$88-1),-0.01))</f>
        <v xml:space="preserve"> </v>
      </c>
      <c r="B96" s="549"/>
      <c r="C96" s="175" t="str">
        <f t="shared" ref="C96:C101" si="17">IF($D$9=0," ",IF(E96=" "," ",E96/$D$9))</f>
        <v xml:space="preserve"> </v>
      </c>
      <c r="D96" s="176">
        <v>5</v>
      </c>
      <c r="E96" s="282" t="str">
        <f>IF($G$88&gt;4,IF($E$92=0," ",$E$92)," ")</f>
        <v xml:space="preserve"> </v>
      </c>
      <c r="F96" s="531"/>
      <c r="G96" s="523"/>
      <c r="H96" s="507" t="str">
        <f t="shared" si="13"/>
        <v xml:space="preserve"> </v>
      </c>
      <c r="I96" s="508"/>
      <c r="J96" s="217">
        <f t="shared" si="14"/>
        <v>0</v>
      </c>
      <c r="K96" s="152">
        <f t="shared" si="15"/>
        <v>0</v>
      </c>
      <c r="L96" s="109" t="str">
        <f t="shared" si="16"/>
        <v xml:space="preserve"> </v>
      </c>
      <c r="M96" s="124"/>
      <c r="N96" s="178" t="str">
        <f>IF(AND(L92="Y",L93="Y",L94="Y",L95="Y",L96="Y",L97="Y",L98="Y",L99="Y",L100="Y",L101="Y"),"Y","N")</f>
        <v>N</v>
      </c>
      <c r="O96" s="124"/>
      <c r="P96" s="124"/>
      <c r="Q96" s="124"/>
    </row>
    <row r="97" spans="1:17" ht="12.75" x14ac:dyDescent="0.2">
      <c r="A97" s="711" t="str">
        <f>IF(G88=4," ",ROUND($D$8/($G$88-1),-0.01))</f>
        <v xml:space="preserve"> </v>
      </c>
      <c r="B97" s="549"/>
      <c r="C97" s="175" t="str">
        <f t="shared" si="17"/>
        <v xml:space="preserve"> </v>
      </c>
      <c r="D97" s="176">
        <v>6</v>
      </c>
      <c r="E97" s="282" t="str">
        <f>IF($G$88&gt;4,IF($E$92=0," ",$E$92)," ")</f>
        <v xml:space="preserve"> </v>
      </c>
      <c r="F97" s="531"/>
      <c r="G97" s="523"/>
      <c r="H97" s="507" t="str">
        <f t="shared" si="13"/>
        <v xml:space="preserve"> </v>
      </c>
      <c r="I97" s="508"/>
      <c r="J97" s="217">
        <f t="shared" si="14"/>
        <v>0</v>
      </c>
      <c r="K97" s="152">
        <f t="shared" si="15"/>
        <v>0</v>
      </c>
      <c r="L97" s="109" t="str">
        <f t="shared" si="16"/>
        <v xml:space="preserve"> </v>
      </c>
      <c r="M97" s="124"/>
      <c r="N97" s="124"/>
      <c r="O97" s="124"/>
      <c r="P97" s="124"/>
      <c r="Q97" s="124"/>
    </row>
    <row r="98" spans="1:17" ht="12.75" x14ac:dyDescent="0.2">
      <c r="A98" s="711" t="str">
        <f>IF(G88&lt;8," ",ROUND($D$8/($G$88-1),-0.01))</f>
        <v xml:space="preserve"> </v>
      </c>
      <c r="B98" s="549"/>
      <c r="C98" s="175" t="str">
        <f t="shared" si="17"/>
        <v xml:space="preserve"> </v>
      </c>
      <c r="D98" s="176">
        <v>7</v>
      </c>
      <c r="E98" s="282" t="str">
        <f>IF($G$88&gt;6,IF($E$92=0," ",$E$92)," ")</f>
        <v xml:space="preserve"> </v>
      </c>
      <c r="F98" s="531"/>
      <c r="G98" s="523"/>
      <c r="H98" s="507" t="str">
        <f t="shared" si="13"/>
        <v xml:space="preserve"> </v>
      </c>
      <c r="I98" s="508"/>
      <c r="J98" s="217">
        <f t="shared" si="14"/>
        <v>0</v>
      </c>
      <c r="K98" s="152">
        <f t="shared" si="15"/>
        <v>0</v>
      </c>
      <c r="L98" s="109" t="str">
        <f t="shared" si="16"/>
        <v xml:space="preserve"> </v>
      </c>
      <c r="M98" s="124"/>
      <c r="N98" s="124"/>
      <c r="O98" s="124"/>
      <c r="P98" s="124"/>
      <c r="Q98" s="124"/>
    </row>
    <row r="99" spans="1:17" ht="12.75" x14ac:dyDescent="0.2">
      <c r="A99" s="711" t="str">
        <f>IF(G88&lt;8," ",ROUND($D$8/($G$88-1),-0.01))</f>
        <v xml:space="preserve"> </v>
      </c>
      <c r="B99" s="549"/>
      <c r="C99" s="175" t="str">
        <f t="shared" si="17"/>
        <v xml:space="preserve"> </v>
      </c>
      <c r="D99" s="176">
        <v>8</v>
      </c>
      <c r="E99" s="282" t="str">
        <f>IF($G$88&gt;6,IF($E$92=0," ",$E$92)," ")</f>
        <v xml:space="preserve"> </v>
      </c>
      <c r="F99" s="531"/>
      <c r="G99" s="552"/>
      <c r="H99" s="507" t="str">
        <f t="shared" si="13"/>
        <v xml:space="preserve"> </v>
      </c>
      <c r="I99" s="508"/>
      <c r="J99" s="217">
        <f t="shared" si="14"/>
        <v>0</v>
      </c>
      <c r="K99" s="152">
        <f t="shared" si="15"/>
        <v>0</v>
      </c>
      <c r="L99" s="109" t="str">
        <f t="shared" si="16"/>
        <v xml:space="preserve"> </v>
      </c>
      <c r="M99" s="124"/>
      <c r="N99" s="124"/>
      <c r="O99" s="124"/>
      <c r="P99" s="124"/>
      <c r="Q99" s="124"/>
    </row>
    <row r="100" spans="1:17" ht="12.75" x14ac:dyDescent="0.2">
      <c r="A100" s="711" t="str">
        <f>IF(G88&lt;10," ",ROUND($D$8/($G$88-1),-0.01))</f>
        <v xml:space="preserve"> </v>
      </c>
      <c r="B100" s="549"/>
      <c r="C100" s="175" t="str">
        <f t="shared" si="17"/>
        <v xml:space="preserve"> </v>
      </c>
      <c r="D100" s="176">
        <v>9</v>
      </c>
      <c r="E100" s="282" t="str">
        <f>IF($G$88&gt;6,IF($E$92=0," ",$E$92)," ")</f>
        <v xml:space="preserve"> </v>
      </c>
      <c r="F100" s="531"/>
      <c r="G100" s="523"/>
      <c r="H100" s="507" t="str">
        <f>IF(F100=0," ",ABS(E100-F100))</f>
        <v xml:space="preserve"> </v>
      </c>
      <c r="I100" s="508"/>
      <c r="J100" s="217">
        <f>PRODUCT($D$9,K100)</f>
        <v>0</v>
      </c>
      <c r="K100" s="152">
        <f>IF(C100=" ",0,IF(C100&lt;=500,0.5,(IF(C100&lt;=2000,1,IF(C100&gt;2000,1.5," ")))))</f>
        <v>0</v>
      </c>
      <c r="L100" s="109" t="str">
        <f t="shared" si="16"/>
        <v xml:space="preserve"> </v>
      </c>
      <c r="M100" s="124"/>
      <c r="N100" s="124"/>
      <c r="O100" s="124"/>
      <c r="P100" s="124"/>
      <c r="Q100" s="124"/>
    </row>
    <row r="101" spans="1:17" ht="12.75" x14ac:dyDescent="0.2">
      <c r="A101" s="711" t="str">
        <f>IF(G88&lt;10," ",ROUND($D$8/($G$88-1),-0.01))</f>
        <v xml:space="preserve"> </v>
      </c>
      <c r="B101" s="549"/>
      <c r="C101" s="175" t="str">
        <f t="shared" si="17"/>
        <v xml:space="preserve"> </v>
      </c>
      <c r="D101" s="176">
        <v>10</v>
      </c>
      <c r="E101" s="282" t="str">
        <f>IF($G$88&gt;6,IF($E$92=0," ",$E$92)," ")</f>
        <v xml:space="preserve"> </v>
      </c>
      <c r="F101" s="531"/>
      <c r="G101" s="552"/>
      <c r="H101" s="507" t="str">
        <f>IF(F101=0," ",ABS(E101-F101))</f>
        <v xml:space="preserve"> </v>
      </c>
      <c r="I101" s="508"/>
      <c r="J101" s="217">
        <f>PRODUCT($D$9,K101)</f>
        <v>0</v>
      </c>
      <c r="K101" s="152">
        <f>IF(C101=" ",0,IF(C101&lt;=500,0.5,(IF(C101&lt;=2000,1,IF(C101&gt;2000,1.5," ")))))</f>
        <v>0</v>
      </c>
      <c r="L101" s="109" t="str">
        <f t="shared" si="16"/>
        <v xml:space="preserve"> </v>
      </c>
      <c r="M101" s="124"/>
      <c r="N101" s="124"/>
      <c r="O101" s="124"/>
      <c r="P101" s="124"/>
      <c r="Q101" s="124"/>
    </row>
    <row r="102" spans="1:17" ht="12.75" x14ac:dyDescent="0.2">
      <c r="A102" s="76"/>
      <c r="B102" s="76"/>
      <c r="C102" s="76"/>
      <c r="D102" s="76"/>
      <c r="E102" s="76"/>
      <c r="F102" s="495"/>
      <c r="G102" s="495"/>
      <c r="H102" s="78"/>
      <c r="I102" s="166"/>
      <c r="J102" s="136"/>
      <c r="K102" s="180" t="str">
        <f>IF($D$13="English","Test passed?","Test bestanden?")</f>
        <v>Test passed?</v>
      </c>
      <c r="L102" s="109" t="str">
        <f>IF($G$88=4,$N$93,IF($G$88=6,$N$94,IF($G$88=8,$N$95,IF($G88=10,$N$96,"N"))))</f>
        <v>N</v>
      </c>
      <c r="M102" s="124"/>
      <c r="N102" s="129"/>
      <c r="O102" s="124"/>
      <c r="P102" s="124"/>
      <c r="Q102" s="124"/>
    </row>
    <row r="103" spans="1:17" ht="12.75" customHeight="1" x14ac:dyDescent="0.2">
      <c r="A103" s="76"/>
      <c r="B103" s="76"/>
      <c r="C103" s="76"/>
      <c r="D103" s="76"/>
      <c r="E103" s="76"/>
      <c r="F103" s="76"/>
      <c r="G103" s="76"/>
      <c r="H103" s="76"/>
      <c r="I103" s="76"/>
      <c r="J103" s="76"/>
      <c r="K103" s="76"/>
      <c r="L103" s="76"/>
      <c r="M103" s="76"/>
      <c r="N103" s="76"/>
      <c r="O103" s="76"/>
      <c r="P103" s="76"/>
      <c r="Q103" s="76"/>
    </row>
    <row r="104" spans="1:17" ht="12.75" customHeight="1" x14ac:dyDescent="0.2">
      <c r="A104" s="94" t="str">
        <f>IF($D$13="English","7.  Earth Gravity","7. Fallbeschleunigung")</f>
        <v>7.  Earth Gravity</v>
      </c>
      <c r="B104" s="188"/>
      <c r="C104" s="189"/>
      <c r="D104" s="189"/>
      <c r="E104" s="190"/>
      <c r="F104" s="190"/>
      <c r="G104" s="190"/>
      <c r="H104" s="191"/>
      <c r="I104" s="191"/>
      <c r="J104" s="190"/>
      <c r="K104" s="190"/>
      <c r="L104" s="192"/>
      <c r="M104" s="192"/>
      <c r="N104" s="193"/>
      <c r="O104" s="194"/>
      <c r="P104" s="195"/>
      <c r="Q104" s="76"/>
    </row>
    <row r="105" spans="1:17" ht="12.75" customHeight="1" x14ac:dyDescent="0.2">
      <c r="A105" s="94" t="str">
        <f>IF($D$13="English","Verification for: g=","Prüfung für: g=")</f>
        <v>Verification for: g=</v>
      </c>
      <c r="B105" s="188"/>
      <c r="C105" s="189"/>
      <c r="D105" s="496"/>
      <c r="E105" s="497"/>
      <c r="F105" s="190"/>
      <c r="G105" s="190"/>
      <c r="H105" s="24" t="s">
        <v>35</v>
      </c>
      <c r="I105" s="94" t="str">
        <f>IF($D$13="English","Not required","vernachlässigbar")</f>
        <v>Not required</v>
      </c>
      <c r="J105" s="190"/>
      <c r="K105" s="190"/>
      <c r="L105" s="192"/>
      <c r="M105" s="192"/>
      <c r="N105" s="76"/>
      <c r="O105" s="76"/>
      <c r="P105" s="76"/>
      <c r="Q105" s="76"/>
    </row>
    <row r="106" spans="1:17" ht="12.75" customHeight="1" x14ac:dyDescent="0.2">
      <c r="A106" s="196"/>
      <c r="B106" s="188"/>
      <c r="C106" s="189"/>
      <c r="D106" s="496"/>
      <c r="E106" s="497"/>
      <c r="F106" s="190"/>
      <c r="G106" s="190"/>
      <c r="H106" s="191"/>
      <c r="I106" s="191"/>
      <c r="J106" s="190"/>
      <c r="K106" s="190"/>
      <c r="L106" s="192"/>
      <c r="M106" s="192"/>
      <c r="N106" s="76"/>
      <c r="O106" s="76"/>
      <c r="P106" s="76"/>
      <c r="Q106" s="76"/>
    </row>
    <row r="107" spans="1:17" ht="12.75" customHeight="1" x14ac:dyDescent="0.2">
      <c r="A107" s="196"/>
      <c r="B107" s="188"/>
      <c r="C107" s="189"/>
      <c r="D107" s="190"/>
      <c r="E107" s="190"/>
      <c r="F107" s="190"/>
      <c r="G107" s="190"/>
      <c r="H107" s="191"/>
      <c r="I107" s="191"/>
      <c r="J107" s="190"/>
      <c r="K107" s="190"/>
      <c r="L107" s="192"/>
      <c r="M107" s="192"/>
      <c r="N107" s="76"/>
      <c r="O107" s="76"/>
      <c r="P107" s="76"/>
      <c r="Q107" s="76"/>
    </row>
    <row r="108" spans="1:17" ht="12.75" customHeight="1" x14ac:dyDescent="0.2">
      <c r="A108" s="94" t="str">
        <f>IF($D$13="English","8.  Tilting Test (Indicator in hi-res mode)","8.  Test unter Schrägstellung (Indicator in hi-res mode)")</f>
        <v>8.  Tilting Test (Indicator in hi-res mode)</v>
      </c>
      <c r="B108" s="76"/>
      <c r="C108" s="77"/>
      <c r="D108" s="95"/>
      <c r="E108" s="96"/>
      <c r="F108" s="97"/>
      <c r="G108" s="76" t="str">
        <f>IF($D$13="English","accordance to EN45501-2015, A.5.1","gemäß EN45501-2015, A.5.1")</f>
        <v>accordance to EN45501-2015, A.5.1</v>
      </c>
      <c r="H108" s="191"/>
      <c r="I108" s="191"/>
      <c r="J108" s="190"/>
      <c r="K108" s="190"/>
      <c r="L108" s="192"/>
      <c r="M108" s="192"/>
      <c r="N108" s="76"/>
      <c r="O108" s="76"/>
      <c r="P108" s="76"/>
      <c r="Q108" s="76"/>
    </row>
    <row r="109" spans="1:17" ht="12.75" customHeight="1" x14ac:dyDescent="0.2">
      <c r="A109" s="98" t="s">
        <v>98</v>
      </c>
      <c r="B109" s="76"/>
      <c r="C109" s="77"/>
      <c r="D109" s="95"/>
      <c r="E109" s="96"/>
      <c r="F109" s="97"/>
      <c r="G109" s="190"/>
      <c r="H109" s="191"/>
      <c r="I109" s="191"/>
      <c r="J109" s="190"/>
      <c r="K109" s="190"/>
      <c r="L109" s="192"/>
      <c r="M109" s="192"/>
      <c r="N109" s="76"/>
      <c r="O109" s="76"/>
      <c r="P109" s="76"/>
      <c r="Q109" s="76"/>
    </row>
    <row r="110" spans="1:17" ht="12.75" customHeight="1" x14ac:dyDescent="0.2">
      <c r="A110" s="98"/>
      <c r="B110" s="76"/>
      <c r="C110" s="77"/>
      <c r="D110" s="95"/>
      <c r="E110" s="96"/>
      <c r="F110" s="97"/>
      <c r="G110" s="190"/>
      <c r="H110" s="191"/>
      <c r="I110" s="191"/>
      <c r="J110" s="190"/>
      <c r="K110" s="190"/>
      <c r="L110" s="192"/>
      <c r="M110" s="192"/>
      <c r="N110" s="76"/>
      <c r="O110" s="76"/>
      <c r="P110" s="76"/>
      <c r="Q110" s="76"/>
    </row>
    <row r="111" spans="1:17" ht="12.75" customHeight="1" x14ac:dyDescent="0.2">
      <c r="A111" s="196"/>
      <c r="B111" s="188"/>
      <c r="C111" s="190" t="s">
        <v>94</v>
      </c>
      <c r="E111" s="719" t="s">
        <v>93</v>
      </c>
      <c r="F111" s="720"/>
      <c r="G111" s="720"/>
      <c r="H111" s="720"/>
      <c r="I111" s="720"/>
      <c r="J111" s="720"/>
      <c r="K111" s="721"/>
      <c r="L111" s="286" t="s">
        <v>96</v>
      </c>
      <c r="M111" s="280">
        <f>2*D9</f>
        <v>1</v>
      </c>
      <c r="N111" s="279" t="s">
        <v>10</v>
      </c>
      <c r="O111" s="76"/>
      <c r="P111" s="76"/>
      <c r="Q111" s="76"/>
    </row>
    <row r="112" spans="1:17" ht="33.75" customHeight="1" x14ac:dyDescent="0.2">
      <c r="A112" s="196"/>
      <c r="B112" s="188"/>
      <c r="C112" s="722"/>
      <c r="D112" s="723"/>
      <c r="E112" s="190"/>
      <c r="F112" s="719"/>
      <c r="G112" s="734"/>
      <c r="H112" s="735"/>
      <c r="I112" s="736"/>
      <c r="J112" s="719"/>
      <c r="K112" s="734"/>
      <c r="L112" s="740"/>
      <c r="M112" s="741"/>
      <c r="N112" s="424"/>
      <c r="O112" s="539"/>
      <c r="P112" s="76"/>
      <c r="Q112" s="76"/>
    </row>
    <row r="113" spans="1:17" ht="22.5" customHeight="1" x14ac:dyDescent="0.2">
      <c r="A113" s="712" t="str">
        <f>IF($D$13="English","load must be about","ungefähre Last")</f>
        <v>load must be about</v>
      </c>
      <c r="B113" s="713"/>
      <c r="C113" s="738" t="s">
        <v>95</v>
      </c>
      <c r="D113" s="504"/>
      <c r="E113" s="287" t="s">
        <v>95</v>
      </c>
      <c r="F113" s="739" t="s">
        <v>95</v>
      </c>
      <c r="G113" s="739"/>
      <c r="H113" s="738" t="s">
        <v>95</v>
      </c>
      <c r="I113" s="504"/>
      <c r="J113" s="738" t="s">
        <v>95</v>
      </c>
      <c r="K113" s="504"/>
      <c r="L113" s="745" t="s">
        <v>1</v>
      </c>
      <c r="M113" s="746"/>
      <c r="N113" s="125" t="s">
        <v>9</v>
      </c>
      <c r="O113" s="76"/>
      <c r="P113" s="76"/>
      <c r="Q113" s="76"/>
    </row>
    <row r="114" spans="1:17" ht="12.75" customHeight="1" x14ac:dyDescent="0.2">
      <c r="A114" s="450" t="s">
        <v>2</v>
      </c>
      <c r="B114" s="449"/>
      <c r="C114" s="414"/>
      <c r="D114" s="700"/>
      <c r="E114" s="102"/>
      <c r="F114" s="727"/>
      <c r="G114" s="728"/>
      <c r="H114" s="727"/>
      <c r="I114" s="728"/>
      <c r="J114" s="727"/>
      <c r="K114" s="728"/>
      <c r="L114" s="728" t="s">
        <v>2</v>
      </c>
      <c r="M114" s="443"/>
      <c r="N114" s="76"/>
      <c r="O114" s="76"/>
      <c r="P114" s="76"/>
      <c r="Q114" s="76"/>
    </row>
    <row r="115" spans="1:17" ht="12.75" customHeight="1" x14ac:dyDescent="0.2">
      <c r="A115" s="711">
        <v>0</v>
      </c>
      <c r="B115" s="549"/>
      <c r="C115" s="543"/>
      <c r="D115" s="737"/>
      <c r="E115" s="283"/>
      <c r="F115" s="729"/>
      <c r="G115" s="729"/>
      <c r="H115" s="729"/>
      <c r="I115" s="729"/>
      <c r="J115" s="729"/>
      <c r="K115" s="729"/>
      <c r="L115" s="284"/>
      <c r="M115" s="277"/>
      <c r="N115" s="76"/>
      <c r="O115" s="76"/>
      <c r="P115" s="76"/>
      <c r="Q115" s="76"/>
    </row>
    <row r="116" spans="1:17" ht="12.75" customHeight="1" x14ac:dyDescent="0.2">
      <c r="A116" s="481" t="s">
        <v>97</v>
      </c>
      <c r="B116" s="482"/>
      <c r="C116" s="717"/>
      <c r="D116" s="718"/>
      <c r="E116" s="285" t="str">
        <f>IF(E115=""," ",E115-A115)</f>
        <v xml:space="preserve"> </v>
      </c>
      <c r="F116" s="730" t="str">
        <f>IF(F115=""," ",F115-A115)</f>
        <v xml:space="preserve"> </v>
      </c>
      <c r="G116" s="731"/>
      <c r="H116" s="730" t="str">
        <f>IF(H115=""," ",H115-A115)</f>
        <v xml:space="preserve"> </v>
      </c>
      <c r="I116" s="731"/>
      <c r="J116" s="730" t="str">
        <f>IF(J115=""," ",J115-A115)</f>
        <v xml:space="preserve"> </v>
      </c>
      <c r="K116" s="731"/>
      <c r="L116" s="742">
        <f>M111</f>
        <v>1</v>
      </c>
      <c r="M116" s="742"/>
      <c r="O116" s="76"/>
      <c r="P116" s="76"/>
      <c r="Q116" s="76"/>
    </row>
    <row r="117" spans="1:17" ht="12.75" customHeight="1" x14ac:dyDescent="0.2">
      <c r="A117" s="715"/>
      <c r="B117" s="716"/>
      <c r="C117" s="717"/>
      <c r="D117" s="718"/>
      <c r="E117" s="109" t="str">
        <f>IF(E116=" "," ",IF(E116&lt;=L116,"Y","N"))</f>
        <v xml:space="preserve"> </v>
      </c>
      <c r="F117" s="452" t="str">
        <f>IF(F116=" "," ",IF(F116&lt;=L116,"Y","N"))</f>
        <v xml:space="preserve"> </v>
      </c>
      <c r="G117" s="659"/>
      <c r="H117" s="452" t="str">
        <f>IF(H116=" "," ",IF(H116&lt;=L116,"Y","N"))</f>
        <v xml:space="preserve"> </v>
      </c>
      <c r="I117" s="659"/>
      <c r="J117" s="452" t="str">
        <f>IF(J116=" "," ",IF(J116&lt;=L116,"Y","N"))</f>
        <v xml:space="preserve"> </v>
      </c>
      <c r="K117" s="659"/>
      <c r="L117" s="545"/>
      <c r="M117" s="525"/>
      <c r="N117" s="109" t="str">
        <f>IF(AND(E117="Y",F117="Y",H117="Y",J117="Y"),"Y","N")</f>
        <v>N</v>
      </c>
      <c r="O117" s="76"/>
      <c r="P117" s="76"/>
      <c r="Q117" s="76"/>
    </row>
    <row r="118" spans="1:17" ht="12.75" customHeight="1" x14ac:dyDescent="0.2">
      <c r="A118" s="481">
        <f>D8</f>
        <v>250</v>
      </c>
      <c r="B118" s="714"/>
      <c r="C118" s="543"/>
      <c r="D118" s="737"/>
      <c r="E118" s="283"/>
      <c r="F118" s="729"/>
      <c r="G118" s="729"/>
      <c r="H118" s="729"/>
      <c r="I118" s="729"/>
      <c r="J118" s="729"/>
      <c r="K118" s="729"/>
      <c r="L118" s="743"/>
      <c r="M118" s="744"/>
      <c r="N118" s="76"/>
      <c r="O118" s="76"/>
      <c r="P118" s="76"/>
      <c r="Q118" s="76"/>
    </row>
    <row r="119" spans="1:17" ht="12.75" customHeight="1" x14ac:dyDescent="0.2">
      <c r="A119" s="481" t="s">
        <v>97</v>
      </c>
      <c r="B119" s="714"/>
      <c r="C119" s="730" t="str">
        <f>IF(C118=""," ",C118-A118)</f>
        <v xml:space="preserve"> </v>
      </c>
      <c r="D119" s="731"/>
      <c r="E119" s="285" t="str">
        <f>IF(E118=""," ",E118-A118)</f>
        <v xml:space="preserve"> </v>
      </c>
      <c r="F119" s="730" t="str">
        <f>IF(F118=""," ",F118-A118)</f>
        <v xml:space="preserve"> </v>
      </c>
      <c r="G119" s="730"/>
      <c r="H119" s="730" t="str">
        <f>IF(H118=""," ",H118-A118)</f>
        <v xml:space="preserve"> </v>
      </c>
      <c r="I119" s="731"/>
      <c r="J119" s="730" t="str">
        <f>IF(J118=""," ",J118-A118)</f>
        <v xml:space="preserve"> </v>
      </c>
      <c r="K119" s="731"/>
      <c r="L119" s="724">
        <f>IF(D9=0," ",0.5*D9)</f>
        <v>0.25</v>
      </c>
      <c r="M119" s="725"/>
      <c r="N119" s="76"/>
      <c r="O119" s="76"/>
      <c r="P119" s="76"/>
      <c r="Q119" s="76"/>
    </row>
    <row r="120" spans="1:17" ht="12.75" customHeight="1" x14ac:dyDescent="0.2">
      <c r="A120" s="715" t="s">
        <v>99</v>
      </c>
      <c r="B120" s="716"/>
      <c r="C120" s="730" t="str">
        <f>IF(C119=" "," ",IF(E31=" "," ",C119-E31))</f>
        <v xml:space="preserve"> </v>
      </c>
      <c r="D120" s="731"/>
      <c r="E120" s="285" t="str">
        <f>IF(E119=" "," ",E119-E116)</f>
        <v xml:space="preserve"> </v>
      </c>
      <c r="F120" s="717" t="str">
        <f>IF(F119=" "," ",F119-F116)</f>
        <v xml:space="preserve"> </v>
      </c>
      <c r="G120" s="718"/>
      <c r="H120" s="717" t="str">
        <f>IF(H119=" "," ",H119-H116)</f>
        <v xml:space="preserve"> </v>
      </c>
      <c r="I120" s="718"/>
      <c r="J120" s="717" t="str">
        <f>IF(J119=" "," ",J119-J116)</f>
        <v xml:space="preserve"> </v>
      </c>
      <c r="K120" s="718"/>
      <c r="L120" s="545"/>
      <c r="M120" s="525"/>
      <c r="O120" s="76"/>
      <c r="P120" s="76"/>
      <c r="Q120" s="76"/>
    </row>
    <row r="121" spans="1:17" ht="12.75" customHeight="1" x14ac:dyDescent="0.2">
      <c r="A121" s="733"/>
      <c r="B121" s="733"/>
      <c r="C121" s="452" t="str">
        <f>IF(C120=" "," ",IF(C120&lt;=L119,"Y","N"))</f>
        <v xml:space="preserve"> </v>
      </c>
      <c r="D121" s="659"/>
      <c r="E121" s="109" t="str">
        <f>IF(E120=" "," ",IF(E120&lt;=L119,"Y","N"))</f>
        <v xml:space="preserve"> </v>
      </c>
      <c r="F121" s="452" t="str">
        <f>IF(F120=" "," ",IF(F120&lt;=L119,"Y","N"))</f>
        <v xml:space="preserve"> </v>
      </c>
      <c r="G121" s="659"/>
      <c r="H121" s="452" t="str">
        <f>IF(H120=" "," ",IF(H120&lt;=L119,"Y","N"))</f>
        <v xml:space="preserve"> </v>
      </c>
      <c r="I121" s="659"/>
      <c r="J121" s="452" t="str">
        <f>IF(J120=" "," ",IF(J120&lt;=L119,"Y","N"))</f>
        <v xml:space="preserve"> </v>
      </c>
      <c r="K121" s="659"/>
      <c r="L121" s="192"/>
      <c r="M121" s="192"/>
      <c r="N121" s="109" t="str">
        <f>IF(AND(C121="Y",E121="Y",F121="Y",H121="Y",J121="Y"),"Y","N")</f>
        <v>N</v>
      </c>
      <c r="O121" s="76"/>
      <c r="P121" s="76"/>
      <c r="Q121" s="76"/>
    </row>
    <row r="122" spans="1:17" ht="12.75" customHeight="1" x14ac:dyDescent="0.2">
      <c r="A122" s="732" t="str">
        <f>IF(G111&lt;8," ",ROUND($D$8/($G$88-1),-0.01))</f>
        <v xml:space="preserve"> </v>
      </c>
      <c r="B122" s="732"/>
      <c r="C122" s="726"/>
      <c r="D122" s="726"/>
      <c r="E122" s="116"/>
      <c r="F122" s="726"/>
      <c r="G122" s="726"/>
      <c r="H122" s="726"/>
      <c r="I122" s="726"/>
      <c r="J122" s="726" t="s">
        <v>100</v>
      </c>
      <c r="K122" s="726"/>
      <c r="L122" s="192"/>
      <c r="M122" s="192"/>
      <c r="N122" s="109" t="str">
        <f>IF(AND(N117="Y",N121="Y"),"Y","N")</f>
        <v>N</v>
      </c>
      <c r="O122" s="76"/>
      <c r="P122" s="76"/>
      <c r="Q122" s="76"/>
    </row>
    <row r="123" spans="1:17" ht="12.75" customHeight="1" x14ac:dyDescent="0.2">
      <c r="A123" s="196"/>
      <c r="B123" s="188"/>
      <c r="C123" s="189"/>
      <c r="D123" s="190"/>
      <c r="E123" s="190"/>
      <c r="F123" s="190"/>
      <c r="G123" s="190"/>
      <c r="H123" s="191"/>
      <c r="I123" s="191"/>
      <c r="J123" s="190"/>
      <c r="K123" s="190"/>
      <c r="L123" s="192"/>
      <c r="M123" s="192"/>
      <c r="N123" s="76"/>
      <c r="O123" s="76"/>
      <c r="P123" s="76"/>
      <c r="Q123" s="76"/>
    </row>
    <row r="124" spans="1:17" ht="12.75" customHeight="1" x14ac:dyDescent="0.2">
      <c r="A124" s="196"/>
      <c r="B124" s="188"/>
      <c r="C124" s="189"/>
      <c r="D124" s="189"/>
      <c r="E124" s="189"/>
      <c r="F124" s="190"/>
      <c r="G124" s="190"/>
      <c r="H124" s="191"/>
      <c r="I124" s="191"/>
      <c r="J124" s="190"/>
      <c r="K124" s="190"/>
      <c r="L124" s="192"/>
      <c r="M124" s="192"/>
      <c r="N124" s="76"/>
      <c r="O124" s="76"/>
      <c r="P124" s="76"/>
      <c r="Q124" s="76"/>
    </row>
    <row r="125" spans="1:17" ht="12.75" customHeight="1" x14ac:dyDescent="0.25">
      <c r="A125" s="197" t="str">
        <f>IF($D$13="English","place of installation:","Ort der Inbetriebnahme:")</f>
        <v>place of installation:</v>
      </c>
      <c r="B125" s="76"/>
      <c r="C125" s="76"/>
      <c r="D125" s="76"/>
      <c r="E125" s="412"/>
      <c r="F125" s="492"/>
      <c r="G125" s="493"/>
      <c r="H125" s="493"/>
      <c r="I125" s="493"/>
      <c r="J125" s="493"/>
      <c r="K125" s="493"/>
      <c r="L125" s="493"/>
      <c r="M125" s="493"/>
      <c r="N125" s="493"/>
      <c r="O125" s="493"/>
      <c r="P125" s="493"/>
      <c r="Q125" s="493"/>
    </row>
    <row r="126" spans="1:17" ht="12.75" customHeight="1" x14ac:dyDescent="0.25">
      <c r="A126" s="276"/>
      <c r="B126" s="76"/>
      <c r="C126" s="76"/>
      <c r="D126" s="76"/>
      <c r="E126" s="412"/>
      <c r="F126" s="492"/>
      <c r="G126" s="493"/>
      <c r="H126" s="493"/>
      <c r="I126" s="493"/>
      <c r="J126" s="493"/>
      <c r="K126" s="493"/>
      <c r="L126" s="493"/>
      <c r="M126" s="493"/>
      <c r="N126" s="493"/>
      <c r="O126" s="493"/>
      <c r="P126" s="493"/>
      <c r="Q126" s="493"/>
    </row>
    <row r="127" spans="1:17" ht="12.75" customHeight="1" x14ac:dyDescent="0.2">
      <c r="A127" s="97"/>
      <c r="B127" s="76"/>
      <c r="C127" s="76"/>
      <c r="D127" s="76"/>
      <c r="E127" s="76"/>
      <c r="F127" s="76"/>
      <c r="G127" s="76"/>
      <c r="H127" s="76"/>
      <c r="I127" s="76"/>
      <c r="J127" s="76"/>
      <c r="K127" s="76"/>
      <c r="L127" s="76"/>
      <c r="M127" s="76"/>
      <c r="N127" s="76"/>
      <c r="O127" s="76"/>
      <c r="P127" s="76"/>
      <c r="Q127" s="76"/>
    </row>
    <row r="128" spans="1:17" ht="18" customHeight="1" x14ac:dyDescent="0.25">
      <c r="A128" s="197" t="str">
        <f>IF($D$13="English","Calibration Counter C:","Kalibrierzähler C:")</f>
        <v>Calibration Counter C:</v>
      </c>
      <c r="B128" s="76"/>
      <c r="C128" s="76"/>
      <c r="D128" s="76"/>
      <c r="E128" s="412"/>
      <c r="F128" s="413"/>
      <c r="G128" s="136"/>
      <c r="H128" s="190"/>
      <c r="I128" s="190"/>
      <c r="J128" s="190"/>
      <c r="K128" s="190"/>
      <c r="L128" s="192"/>
      <c r="M128" s="192"/>
      <c r="N128" s="76"/>
      <c r="O128" s="76"/>
      <c r="P128" s="76"/>
      <c r="Q128" s="76"/>
    </row>
    <row r="129" spans="1:17" ht="12.75" customHeight="1" x14ac:dyDescent="0.2">
      <c r="A129" s="97"/>
      <c r="B129" s="76"/>
      <c r="C129" s="76"/>
      <c r="D129" s="76"/>
      <c r="E129" s="76"/>
      <c r="F129" s="76"/>
      <c r="G129" s="76"/>
      <c r="H129" s="76"/>
      <c r="I129" s="76"/>
      <c r="J129" s="76"/>
      <c r="K129" s="76"/>
      <c r="L129" s="76"/>
      <c r="M129" s="76"/>
      <c r="N129" s="76"/>
      <c r="O129" s="76"/>
      <c r="P129" s="76"/>
      <c r="Q129" s="76"/>
    </row>
    <row r="130" spans="1:17" ht="12.75" customHeight="1" x14ac:dyDescent="0.25">
      <c r="A130" s="198"/>
      <c r="B130" s="198" t="str">
        <f>IF($D$13="English","Note:  If the scale  fails any test, it should not be used!","Anmerkung: Falls ein Test nicht bestanden ist, ist die Waage nicht eichfähig!")</f>
        <v>Note:  If the scale  fails any test, it should not be used!</v>
      </c>
      <c r="C130" s="199"/>
      <c r="D130" s="190"/>
      <c r="E130" s="190"/>
      <c r="F130" s="190"/>
      <c r="G130" s="136"/>
      <c r="H130" s="190"/>
      <c r="I130" s="190"/>
      <c r="J130" s="190"/>
      <c r="K130" s="190"/>
      <c r="L130" s="192"/>
      <c r="M130" s="192"/>
      <c r="N130" s="76"/>
      <c r="O130" s="76"/>
      <c r="P130" s="76"/>
      <c r="Q130" s="76"/>
    </row>
  </sheetData>
  <sheetProtection algorithmName="SHA-512" hashValue="GA8YbwwC6S8HIiJSj80zsGhje6Dgzvzxsn/s3Dp7sfDhKLm4551dFLk7H4fqsPuU9tJTo/2vbgwqZ6PJitrHQw==" saltValue="H+4yI9hq0hRhncOZTgdoRQ==" spinCount="100000" sheet="1" selectLockedCells="1"/>
  <mergeCells count="262">
    <mergeCell ref="L112:M112"/>
    <mergeCell ref="N112:O112"/>
    <mergeCell ref="J114:K114"/>
    <mergeCell ref="J115:K115"/>
    <mergeCell ref="J116:K116"/>
    <mergeCell ref="J118:K118"/>
    <mergeCell ref="J119:K119"/>
    <mergeCell ref="L116:M116"/>
    <mergeCell ref="L118:M118"/>
    <mergeCell ref="L113:M113"/>
    <mergeCell ref="L114:M114"/>
    <mergeCell ref="J112:K112"/>
    <mergeCell ref="J113:K113"/>
    <mergeCell ref="A120:B120"/>
    <mergeCell ref="C121:D121"/>
    <mergeCell ref="C122:D122"/>
    <mergeCell ref="A122:B122"/>
    <mergeCell ref="A119:B119"/>
    <mergeCell ref="A121:B121"/>
    <mergeCell ref="F112:G112"/>
    <mergeCell ref="H112:I112"/>
    <mergeCell ref="C118:D118"/>
    <mergeCell ref="C119:D119"/>
    <mergeCell ref="C120:D120"/>
    <mergeCell ref="H118:I118"/>
    <mergeCell ref="H119:I119"/>
    <mergeCell ref="H120:I120"/>
    <mergeCell ref="F114:G114"/>
    <mergeCell ref="F115:G115"/>
    <mergeCell ref="F116:G116"/>
    <mergeCell ref="F118:G118"/>
    <mergeCell ref="F119:G119"/>
    <mergeCell ref="C113:D113"/>
    <mergeCell ref="F113:G113"/>
    <mergeCell ref="H113:I113"/>
    <mergeCell ref="C115:D115"/>
    <mergeCell ref="C116:D116"/>
    <mergeCell ref="H122:I122"/>
    <mergeCell ref="F122:G122"/>
    <mergeCell ref="H121:I121"/>
    <mergeCell ref="F121:G121"/>
    <mergeCell ref="C114:D114"/>
    <mergeCell ref="J120:K120"/>
    <mergeCell ref="H114:I114"/>
    <mergeCell ref="H115:I115"/>
    <mergeCell ref="H116:I116"/>
    <mergeCell ref="F120:G120"/>
    <mergeCell ref="J122:K122"/>
    <mergeCell ref="J121:K121"/>
    <mergeCell ref="E125:Q125"/>
    <mergeCell ref="E126:Q126"/>
    <mergeCell ref="E128:F128"/>
    <mergeCell ref="A113:B113"/>
    <mergeCell ref="A114:B114"/>
    <mergeCell ref="A115:B115"/>
    <mergeCell ref="A116:B116"/>
    <mergeCell ref="A118:B118"/>
    <mergeCell ref="A101:B101"/>
    <mergeCell ref="F101:G101"/>
    <mergeCell ref="H101:I101"/>
    <mergeCell ref="F102:G102"/>
    <mergeCell ref="D105:E105"/>
    <mergeCell ref="D106:E106"/>
    <mergeCell ref="A117:B117"/>
    <mergeCell ref="C117:D117"/>
    <mergeCell ref="F117:G117"/>
    <mergeCell ref="H117:I117"/>
    <mergeCell ref="J117:K117"/>
    <mergeCell ref="L117:M117"/>
    <mergeCell ref="E111:K111"/>
    <mergeCell ref="C112:D112"/>
    <mergeCell ref="L119:M119"/>
    <mergeCell ref="L120:M120"/>
    <mergeCell ref="A99:B99"/>
    <mergeCell ref="F99:G99"/>
    <mergeCell ref="H99:I99"/>
    <mergeCell ref="A100:B100"/>
    <mergeCell ref="F100:G100"/>
    <mergeCell ref="H100:I100"/>
    <mergeCell ref="A97:B97"/>
    <mergeCell ref="F97:G97"/>
    <mergeCell ref="H97:I97"/>
    <mergeCell ref="A98:B98"/>
    <mergeCell ref="F98:G98"/>
    <mergeCell ref="H98:I98"/>
    <mergeCell ref="A95:B95"/>
    <mergeCell ref="F95:G95"/>
    <mergeCell ref="H95:I95"/>
    <mergeCell ref="A96:B96"/>
    <mergeCell ref="F96:G96"/>
    <mergeCell ref="H96:I96"/>
    <mergeCell ref="A93:B93"/>
    <mergeCell ref="F93:G93"/>
    <mergeCell ref="H93:I93"/>
    <mergeCell ref="A94:B94"/>
    <mergeCell ref="F94:G94"/>
    <mergeCell ref="H94:I94"/>
    <mergeCell ref="J87:O88"/>
    <mergeCell ref="A90:B90"/>
    <mergeCell ref="H90:I90"/>
    <mergeCell ref="A91:B91"/>
    <mergeCell ref="H91:I91"/>
    <mergeCell ref="A92:B92"/>
    <mergeCell ref="F92:G92"/>
    <mergeCell ref="H92:I92"/>
    <mergeCell ref="A77:C77"/>
    <mergeCell ref="E77:F77"/>
    <mergeCell ref="G77:H77"/>
    <mergeCell ref="K77:M77"/>
    <mergeCell ref="A78:C78"/>
    <mergeCell ref="E78:F78"/>
    <mergeCell ref="G78:H78"/>
    <mergeCell ref="K78:M78"/>
    <mergeCell ref="A75:C75"/>
    <mergeCell ref="E75:F75"/>
    <mergeCell ref="G75:H75"/>
    <mergeCell ref="K75:M75"/>
    <mergeCell ref="A76:C76"/>
    <mergeCell ref="E76:F76"/>
    <mergeCell ref="G76:H76"/>
    <mergeCell ref="K76:M76"/>
    <mergeCell ref="A73:C73"/>
    <mergeCell ref="E73:F73"/>
    <mergeCell ref="G73:H73"/>
    <mergeCell ref="K73:M73"/>
    <mergeCell ref="A74:C74"/>
    <mergeCell ref="E74:F74"/>
    <mergeCell ref="G74:H74"/>
    <mergeCell ref="K74:M74"/>
    <mergeCell ref="A71:C71"/>
    <mergeCell ref="E71:F71"/>
    <mergeCell ref="G71:H71"/>
    <mergeCell ref="K71:M71"/>
    <mergeCell ref="A72:C72"/>
    <mergeCell ref="E72:F72"/>
    <mergeCell ref="G72:H72"/>
    <mergeCell ref="K72:M72"/>
    <mergeCell ref="A69:C69"/>
    <mergeCell ref="E69:F69"/>
    <mergeCell ref="G69:H69"/>
    <mergeCell ref="K69:M69"/>
    <mergeCell ref="A70:C70"/>
    <mergeCell ref="E70:F70"/>
    <mergeCell ref="G70:H70"/>
    <mergeCell ref="K70:M70"/>
    <mergeCell ref="A56:P57"/>
    <mergeCell ref="A65:P66"/>
    <mergeCell ref="C67:D67"/>
    <mergeCell ref="A68:C68"/>
    <mergeCell ref="E68:F68"/>
    <mergeCell ref="G68:H68"/>
    <mergeCell ref="K68:M68"/>
    <mergeCell ref="B52:C52"/>
    <mergeCell ref="E52:F52"/>
    <mergeCell ref="G52:H52"/>
    <mergeCell ref="I52:J52"/>
    <mergeCell ref="M52:O52"/>
    <mergeCell ref="B53:C53"/>
    <mergeCell ref="E53:F53"/>
    <mergeCell ref="G53:H53"/>
    <mergeCell ref="I53:J53"/>
    <mergeCell ref="M53:O53"/>
    <mergeCell ref="B50:C50"/>
    <mergeCell ref="E50:F50"/>
    <mergeCell ref="G50:H50"/>
    <mergeCell ref="I50:J50"/>
    <mergeCell ref="M50:O50"/>
    <mergeCell ref="B51:C51"/>
    <mergeCell ref="E51:F51"/>
    <mergeCell ref="G51:H51"/>
    <mergeCell ref="I51:J51"/>
    <mergeCell ref="M51:O51"/>
    <mergeCell ref="B48:C48"/>
    <mergeCell ref="E48:F48"/>
    <mergeCell ref="G48:H48"/>
    <mergeCell ref="I48:J48"/>
    <mergeCell ref="M48:O48"/>
    <mergeCell ref="B49:C49"/>
    <mergeCell ref="E49:F49"/>
    <mergeCell ref="G49:H49"/>
    <mergeCell ref="I49:J49"/>
    <mergeCell ref="M49:O49"/>
    <mergeCell ref="B46:C46"/>
    <mergeCell ref="E46:F46"/>
    <mergeCell ref="G46:H46"/>
    <mergeCell ref="I46:J46"/>
    <mergeCell ref="M46:O46"/>
    <mergeCell ref="B47:C47"/>
    <mergeCell ref="E47:F47"/>
    <mergeCell ref="G47:H47"/>
    <mergeCell ref="I47:J47"/>
    <mergeCell ref="M47:O47"/>
    <mergeCell ref="B44:C44"/>
    <mergeCell ref="E44:F44"/>
    <mergeCell ref="G44:H44"/>
    <mergeCell ref="I44:J44"/>
    <mergeCell ref="M44:O44"/>
    <mergeCell ref="B45:C45"/>
    <mergeCell ref="E45:F45"/>
    <mergeCell ref="G45:H45"/>
    <mergeCell ref="I45:J45"/>
    <mergeCell ref="M45:O45"/>
    <mergeCell ref="A43:C43"/>
    <mergeCell ref="D43:F43"/>
    <mergeCell ref="G43:H43"/>
    <mergeCell ref="I43:J43"/>
    <mergeCell ref="K43:L43"/>
    <mergeCell ref="M43:O43"/>
    <mergeCell ref="H36:I36"/>
    <mergeCell ref="A37:D37"/>
    <mergeCell ref="E37:G37"/>
    <mergeCell ref="A38:D38"/>
    <mergeCell ref="E38:G38"/>
    <mergeCell ref="A41:H42"/>
    <mergeCell ref="A30:D30"/>
    <mergeCell ref="E30:G30"/>
    <mergeCell ref="A31:D31"/>
    <mergeCell ref="E31:G31"/>
    <mergeCell ref="A36:D36"/>
    <mergeCell ref="E36:G36"/>
    <mergeCell ref="B24:C24"/>
    <mergeCell ref="E24:F24"/>
    <mergeCell ref="G24:H24"/>
    <mergeCell ref="I24:J24"/>
    <mergeCell ref="J26:L26"/>
    <mergeCell ref="A29:D29"/>
    <mergeCell ref="E29:G29"/>
    <mergeCell ref="H29:I29"/>
    <mergeCell ref="G25:H25"/>
    <mergeCell ref="I25:J25"/>
    <mergeCell ref="B22:C22"/>
    <mergeCell ref="E22:F22"/>
    <mergeCell ref="G22:H22"/>
    <mergeCell ref="I22:J22"/>
    <mergeCell ref="B23:C23"/>
    <mergeCell ref="E23:F23"/>
    <mergeCell ref="G23:H23"/>
    <mergeCell ref="I23:J23"/>
    <mergeCell ref="A20:C20"/>
    <mergeCell ref="D20:F20"/>
    <mergeCell ref="G20:H20"/>
    <mergeCell ref="I20:J20"/>
    <mergeCell ref="K20:L20"/>
    <mergeCell ref="B21:C21"/>
    <mergeCell ref="E21:F21"/>
    <mergeCell ref="G21:H21"/>
    <mergeCell ref="I21:J21"/>
    <mergeCell ref="D9:E9"/>
    <mergeCell ref="L9:Q9"/>
    <mergeCell ref="L10:Q10"/>
    <mergeCell ref="L12:Q13"/>
    <mergeCell ref="L14:Q15"/>
    <mergeCell ref="E16:H16"/>
    <mergeCell ref="J16:K16"/>
    <mergeCell ref="P16:Q16"/>
    <mergeCell ref="L5:Q5"/>
    <mergeCell ref="D6:H6"/>
    <mergeCell ref="L6:Q6"/>
    <mergeCell ref="D7:E7"/>
    <mergeCell ref="L7:Q7"/>
    <mergeCell ref="D8:E8"/>
    <mergeCell ref="L8:Q8"/>
  </mergeCells>
  <dataValidations disablePrompts="1" count="5">
    <dataValidation type="list" allowBlank="1" showInputMessage="1" showErrorMessage="1" sqref="D13:D15" xr:uid="{00000000-0002-0000-0800-000000000000}">
      <formula1>"English,Deutsch"</formula1>
    </dataValidation>
    <dataValidation type="list" allowBlank="1" showInputMessage="1" showErrorMessage="1" prompt="Y or N" sqref="N11" xr:uid="{00000000-0002-0000-0800-000001000000}">
      <formula1>"Y,N"</formula1>
    </dataValidation>
    <dataValidation type="list" allowBlank="1" showInputMessage="1" showErrorMessage="1" error="only 1 , 4 , 6 or 8 possible" prompt="&lt;=4 , 6 , 8  or 10" sqref="G88" xr:uid="{00000000-0002-0000-0800-000002000000}">
      <formula1>"4,6,8,10"</formula1>
    </dataValidation>
    <dataValidation type="list" allowBlank="1" showInputMessage="1" showErrorMessage="1" error="Y for Yes, N for No" prompt="Y or N" sqref="Q88" xr:uid="{00000000-0002-0000-0800-000003000000}">
      <formula1>"Y,N"</formula1>
    </dataValidation>
    <dataValidation type="list" showInputMessage="1" showErrorMessage="1" error="X or nothing" sqref="H105" xr:uid="{00000000-0002-0000-0800-000004000000}">
      <formula1>"X, ,"</formula1>
    </dataValidation>
  </dataValidations>
  <pageMargins left="0.70866141732283472" right="0.70866141732283472" top="0.78740157480314965" bottom="0.78740157480314965" header="0.31496062992125984" footer="0.31496062992125984"/>
  <pageSetup paperSize="9" scale="95" orientation="portrait" r:id="rId1"/>
  <headerFooter>
    <oddFooter>&amp;L&amp;F&amp;CPage &amp;P / &amp;N&amp;R&amp;D</oddFooter>
  </headerFooter>
  <colBreaks count="1" manualBreakCount="1">
    <brk id="17" max="1048575" man="1"/>
  </col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6</vt:i4>
      </vt:variant>
    </vt:vector>
  </HeadingPairs>
  <TitlesOfParts>
    <vt:vector size="15" baseType="lpstr">
      <vt:lpstr>Dual Range max. &lt; 1t</vt:lpstr>
      <vt:lpstr>Dual Range max. &gt; 1t</vt:lpstr>
      <vt:lpstr>Dual Range Truck Scale</vt:lpstr>
      <vt:lpstr>Single Range max. &lt; 10kg</vt:lpstr>
      <vt:lpstr>Single Range max. &lt; 1t Gravity</vt:lpstr>
      <vt:lpstr>Single Range max. &gt; 1t Gravity </vt:lpstr>
      <vt:lpstr>Single Range Truck Gravity</vt:lpstr>
      <vt:lpstr>Hanging scale &lt; 1t</vt:lpstr>
      <vt:lpstr>Single Range medical bed</vt:lpstr>
      <vt:lpstr>'Dual Range max. &lt; 1t'!Druckbereich</vt:lpstr>
      <vt:lpstr>'Dual Range max. &gt; 1t'!Druckbereich</vt:lpstr>
      <vt:lpstr>'Dual Range Truck Scale'!Druckbereich</vt:lpstr>
      <vt:lpstr>'Single Range max. &lt; 1t Gravity'!Druckbereich</vt:lpstr>
      <vt:lpstr>'Single Range max. &gt; 1t Gravity '!Druckbereich</vt:lpstr>
      <vt:lpstr>'Single Range medical bed'!Druckbereich</vt:lpstr>
    </vt:vector>
  </TitlesOfParts>
  <Company>Rinstrum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Bray</dc:creator>
  <cp:lastModifiedBy>Ralph Bleckmann</cp:lastModifiedBy>
  <cp:lastPrinted>2017-02-28T13:28:45Z</cp:lastPrinted>
  <dcterms:created xsi:type="dcterms:W3CDTF">2009-02-04T13:08:09Z</dcterms:created>
  <dcterms:modified xsi:type="dcterms:W3CDTF">2018-08-31T14:32:57Z</dcterms:modified>
</cp:coreProperties>
</file>